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showHorizontalScroll="0" showVerticalScroll="0" showSheetTabs="0" xWindow="0" yWindow="0" windowWidth="28770" windowHeight="9675"/>
  </bookViews>
  <sheets>
    <sheet name="Aneksi nr.2" sheetId="1" r:id="rId1"/>
  </sheets>
  <definedNames>
    <definedName name="JR_PAGE_ANCHOR_0_1">'Aneksi nr.2'!$A$1</definedName>
  </definedNames>
  <calcPr calcId="162913"/>
</workbook>
</file>

<file path=xl/calcChain.xml><?xml version="1.0" encoding="utf-8"?>
<calcChain xmlns="http://schemas.openxmlformats.org/spreadsheetml/2006/main">
  <c r="K38" i="1" l="1"/>
  <c r="H38" i="1"/>
  <c r="K39" i="1"/>
  <c r="H39" i="1" l="1"/>
  <c r="L21" i="1"/>
  <c r="L20" i="1"/>
  <c r="L19" i="1"/>
  <c r="L18" i="1"/>
  <c r="L17" i="1"/>
  <c r="L15" i="1"/>
  <c r="K16" i="1"/>
  <c r="L16" i="1" s="1"/>
  <c r="K15" i="1"/>
  <c r="H16" i="1"/>
  <c r="H15" i="1"/>
  <c r="J17" i="1"/>
  <c r="M15" i="1" l="1"/>
  <c r="M16" i="1"/>
  <c r="M17" i="1"/>
  <c r="F38" i="1" l="1"/>
  <c r="D39" i="1" l="1"/>
  <c r="D38" i="1"/>
  <c r="D16" i="1"/>
  <c r="D15" i="1"/>
  <c r="F16" i="1" l="1"/>
  <c r="J16" i="1" s="1"/>
  <c r="F15" i="1"/>
  <c r="J15" i="1" l="1"/>
  <c r="F22" i="1"/>
  <c r="H40" i="1"/>
  <c r="F39" i="1"/>
  <c r="H22" i="1" l="1"/>
  <c r="M23" i="1" l="1"/>
  <c r="J23" i="1"/>
  <c r="N23" i="1"/>
  <c r="D36" i="1"/>
  <c r="N41" i="1"/>
  <c r="N42" i="1"/>
  <c r="N43" i="1"/>
  <c r="N44" i="1"/>
  <c r="N45" i="1"/>
  <c r="N39" i="1"/>
  <c r="N38" i="1"/>
  <c r="N24" i="1"/>
  <c r="N26" i="1"/>
  <c r="N27" i="1"/>
  <c r="N31" i="1"/>
  <c r="N32" i="1"/>
  <c r="N18" i="1"/>
  <c r="N19" i="1"/>
  <c r="N20" i="1"/>
  <c r="N21" i="1"/>
  <c r="N17" i="1"/>
  <c r="N16" i="1"/>
  <c r="N15" i="1"/>
  <c r="M39" i="1" l="1"/>
  <c r="M38" i="1"/>
  <c r="J39" i="1"/>
  <c r="J38" i="1"/>
  <c r="M43" i="1"/>
  <c r="M44" i="1"/>
  <c r="M45" i="1"/>
  <c r="M42" i="1"/>
  <c r="J43" i="1"/>
  <c r="J44" i="1"/>
  <c r="J45" i="1"/>
  <c r="J42" i="1"/>
  <c r="E40" i="1"/>
  <c r="F40" i="1"/>
  <c r="G40" i="1"/>
  <c r="I40" i="1"/>
  <c r="K40" i="1"/>
  <c r="L40" i="1"/>
  <c r="D40" i="1"/>
  <c r="D55" i="1" s="1"/>
  <c r="E36" i="1"/>
  <c r="E55" i="1" s="1"/>
  <c r="F36" i="1"/>
  <c r="G36" i="1"/>
  <c r="H36" i="1"/>
  <c r="I36" i="1"/>
  <c r="I55" i="1" s="1"/>
  <c r="L36" i="1"/>
  <c r="L55" i="1" s="1"/>
  <c r="N36" i="1"/>
  <c r="E28" i="1"/>
  <c r="F28" i="1"/>
  <c r="G28" i="1"/>
  <c r="H28" i="1"/>
  <c r="I28" i="1"/>
  <c r="J28" i="1"/>
  <c r="K28" i="1"/>
  <c r="N28" i="1" s="1"/>
  <c r="L28" i="1"/>
  <c r="M28" i="1"/>
  <c r="D28" i="1"/>
  <c r="E25" i="1"/>
  <c r="F25" i="1"/>
  <c r="H25" i="1"/>
  <c r="H29" i="1" s="1"/>
  <c r="K25" i="1"/>
  <c r="D25" i="1"/>
  <c r="M24" i="1"/>
  <c r="L24" i="1"/>
  <c r="L23" i="1"/>
  <c r="J24" i="1"/>
  <c r="I25" i="1"/>
  <c r="M18" i="1"/>
  <c r="M19" i="1"/>
  <c r="M20" i="1"/>
  <c r="M21" i="1"/>
  <c r="G55" i="1" l="1"/>
  <c r="M40" i="1"/>
  <c r="D29" i="1"/>
  <c r="E29" i="1"/>
  <c r="F55" i="1"/>
  <c r="L25" i="1"/>
  <c r="L29" i="1" s="1"/>
  <c r="H55" i="1"/>
  <c r="G25" i="1"/>
  <c r="G29" i="1" s="1"/>
  <c r="J25" i="1"/>
  <c r="J29" i="1" s="1"/>
  <c r="F29" i="1"/>
  <c r="M25" i="1"/>
  <c r="M29" i="1" s="1"/>
  <c r="K29" i="1"/>
  <c r="N29" i="1" s="1"/>
  <c r="N25" i="1"/>
  <c r="N40" i="1"/>
  <c r="N55" i="1" s="1"/>
  <c r="M36" i="1"/>
  <c r="M55" i="1" s="1"/>
  <c r="J36" i="1"/>
  <c r="K36" i="1"/>
  <c r="K55" i="1" s="1"/>
  <c r="J40" i="1"/>
  <c r="I29" i="1"/>
  <c r="J18" i="1"/>
  <c r="J19" i="1"/>
  <c r="J20" i="1"/>
  <c r="J21" i="1"/>
  <c r="H30" i="1"/>
  <c r="H33" i="1" s="1"/>
  <c r="K22" i="1"/>
  <c r="L22" i="1"/>
  <c r="L30" i="1" s="1"/>
  <c r="L33" i="1" s="1"/>
  <c r="M22" i="1"/>
  <c r="J55" i="1" l="1"/>
  <c r="M30" i="1"/>
  <c r="M33" i="1" s="1"/>
  <c r="F30" i="1"/>
  <c r="F33" i="1" s="1"/>
  <c r="K30" i="1"/>
  <c r="N22" i="1"/>
  <c r="G22" i="1"/>
  <c r="G30" i="1" s="1"/>
  <c r="G33" i="1" s="1"/>
  <c r="J22" i="1"/>
  <c r="J30" i="1" s="1"/>
  <c r="J33" i="1" s="1"/>
  <c r="D22" i="1"/>
  <c r="D30" i="1" s="1"/>
  <c r="D33" i="1" s="1"/>
  <c r="E22" i="1"/>
  <c r="E30" i="1" s="1"/>
  <c r="E33" i="1" s="1"/>
  <c r="I22" i="1"/>
  <c r="I30" i="1" s="1"/>
  <c r="I33" i="1" s="1"/>
  <c r="K33" i="1" l="1"/>
  <c r="N33" i="1" s="1"/>
  <c r="N30" i="1"/>
</calcChain>
</file>

<file path=xl/sharedStrings.xml><?xml version="1.0" encoding="utf-8"?>
<sst xmlns="http://schemas.openxmlformats.org/spreadsheetml/2006/main" count="105" uniqueCount="81">
  <si>
    <t>në/lekë</t>
  </si>
  <si>
    <t>Kodi i grupit</t>
  </si>
  <si>
    <t xml:space="preserve"> Emri i </t>
  </si>
  <si>
    <t>Mbeshtetje per Zhvillimin Ekonomik</t>
  </si>
  <si>
    <t>Kodi i programit</t>
  </si>
  <si>
    <t>04130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</si>
  <si>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</si>
  <si>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</si>
  <si>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</si>
  <si>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</si>
  <si>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</si>
  <si>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</si>
  <si>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</si>
  <si>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</si>
  <si>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Ndryshimi i planit vjetor</t>
  </si>
  <si>
    <t>(1)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</si>
  <si>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</si>
  <si>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</si>
  <si>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</si>
  <si>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</si>
  <si>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</si>
  <si>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</si>
  <si>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</si>
  <si>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</si>
  <si>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</si>
  <si>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</si>
  <si>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</si>
  <si>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</si>
  <si>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</si>
  <si>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</si>
  <si>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</si>
  <si>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</si>
  <si>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</si>
  <si>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</si>
  <si>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</si>
  <si>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</si>
  <si>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</si>
  <si>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</si>
  <si>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</si>
  <si>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</si>
  <si>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</si>
  <si>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</si>
  <si>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</si>
  <si>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</si>
  <si>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</si>
  <si>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</si>
  <si>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</si>
  <si>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</si>
  <si>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</si>
  <si>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</si>
  <si>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</si>
  <si>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</si>
  <si>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</si>
  <si>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</si>
  <si>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</si>
  <si>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</si>
  <si>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</si>
  <si>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</si>
  <si>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</si>
  <si>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Sherbime te ofruara per bizneset sipas sistemit te Regjistrimit te Biznesit</t>
  </si>
  <si>
    <t>Sherbime te ofruara per bizneset sipas sistemit te Regjistrimit te Licencave</t>
  </si>
  <si>
    <t>Totali Shpenzime për Investime</t>
  </si>
  <si>
    <t>18AX401</t>
  </si>
  <si>
    <t>Rikonstruksion i pjesshem zyrash</t>
  </si>
  <si>
    <t>18AX403</t>
  </si>
  <si>
    <t>Projekt prevetiv</t>
  </si>
  <si>
    <t>18BS101</t>
  </si>
  <si>
    <t>Blerje paisje kompiuterike</t>
  </si>
  <si>
    <t>18BS201</t>
  </si>
  <si>
    <t>Blerje karrike per zyrat dhe sallat e sherbimit</t>
  </si>
  <si>
    <t>Total Shpenzime nga të ardhurat jashtë limitit (Kap 06)</t>
  </si>
  <si>
    <t>Shpenzime korente nga të ardhurat jashtë limitit (Kap 06)</t>
  </si>
  <si>
    <t>ANEKSI nr. 2 Raporti mbi Ekzekutimin e Buxhetit per Qendren Kombetare te Biznesit</t>
  </si>
  <si>
    <t>Institucioni</t>
  </si>
  <si>
    <t>QKB</t>
  </si>
  <si>
    <t>91205AC</t>
  </si>
  <si>
    <t>91205AD</t>
  </si>
  <si>
    <t>Plani Fillestar
 Vjetor 
Viti 2025</t>
  </si>
  <si>
    <t>Plani Vjetor
 i Rishikuar
 Viti 2025</t>
  </si>
  <si>
    <t>Shpenzime Faktike të Periudhës/Progresive11-25</t>
  </si>
  <si>
    <t>Periudha e Raportimit  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</si>
</sst>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3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8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0" fontId="5" fillId="45" borderId="30" xfId="0" applyNumberFormat="1" applyFont="1" applyFill="1" applyBorder="1" applyAlignment="1" applyProtection="1">
      <alignment horizontal="center" vertical="center"/>
    </xf>
    <xf numFmtId="0" fontId="5" fillId="46" borderId="31" xfId="0" applyNumberFormat="1" applyFont="1" applyFill="1" applyBorder="1" applyAlignment="1" applyProtection="1">
      <alignment horizontal="left" vertical="center"/>
    </xf>
    <xf numFmtId="4" fontId="5" fillId="47" borderId="31" xfId="0" applyNumberFormat="1" applyFont="1" applyFill="1" applyBorder="1" applyAlignment="1" applyProtection="1">
      <alignment horizontal="right" vertical="center"/>
    </xf>
    <xf numFmtId="3" fontId="5" fillId="48" borderId="31" xfId="0" applyNumberFormat="1" applyFont="1" applyFill="1" applyBorder="1" applyAlignment="1" applyProtection="1">
      <alignment horizontal="right" vertical="center"/>
    </xf>
    <xf numFmtId="0" fontId="6" fillId="50" borderId="33" xfId="0" applyNumberFormat="1" applyFont="1" applyFill="1" applyBorder="1" applyAlignment="1" applyProtection="1">
      <alignment horizontal="center" vertical="center"/>
    </xf>
    <xf numFmtId="0" fontId="6" fillId="51" borderId="34" xfId="0" applyNumberFormat="1" applyFont="1" applyFill="1" applyBorder="1" applyAlignment="1" applyProtection="1">
      <alignment horizontal="center" vertical="center"/>
    </xf>
    <xf numFmtId="0" fontId="6" fillId="52" borderId="35" xfId="0" applyNumberFormat="1" applyFont="1" applyFill="1" applyBorder="1" applyAlignment="1" applyProtection="1">
      <alignment horizontal="center" vertical="center"/>
    </xf>
    <xf numFmtId="0" fontId="6" fillId="53" borderId="36" xfId="0" applyNumberFormat="1" applyFont="1" applyFill="1" applyBorder="1" applyAlignment="1" applyProtection="1">
      <alignment horizontal="center" vertical="center"/>
    </xf>
    <xf numFmtId="0" fontId="8" fillId="54" borderId="27" xfId="0" applyNumberFormat="1" applyFont="1" applyFill="1" applyBorder="1" applyAlignment="1" applyProtection="1">
      <alignment horizontal="center" vertical="center"/>
    </xf>
    <xf numFmtId="0" fontId="5" fillId="55" borderId="31" xfId="0" applyNumberFormat="1" applyFont="1" applyFill="1" applyBorder="1" applyAlignment="1" applyProtection="1">
      <alignment horizontal="left" vertical="center" wrapText="1"/>
    </xf>
    <xf numFmtId="0" fontId="9" fillId="56" borderId="31" xfId="0" applyNumberFormat="1" applyFont="1" applyFill="1" applyBorder="1" applyAlignment="1" applyProtection="1">
      <alignment horizontal="left" vertical="center" wrapText="1"/>
    </xf>
    <xf numFmtId="0" fontId="10" fillId="57" borderId="31" xfId="0" applyNumberFormat="1" applyFont="1" applyFill="1" applyBorder="1" applyAlignment="1" applyProtection="1">
      <alignment horizontal="left" vertical="center" wrapText="1"/>
    </xf>
    <xf numFmtId="0" fontId="11" fillId="58" borderId="31" xfId="0" applyNumberFormat="1" applyFont="1" applyFill="1" applyBorder="1" applyAlignment="1" applyProtection="1">
      <alignment horizontal="left" vertical="center" wrapText="1"/>
    </xf>
    <xf numFmtId="4" fontId="11" fillId="59" borderId="31" xfId="0" applyNumberFormat="1" applyFont="1" applyFill="1" applyBorder="1" applyAlignment="1" applyProtection="1">
      <alignment horizontal="right" vertical="center"/>
    </xf>
    <xf numFmtId="0" fontId="0" fillId="2" borderId="2" xfId="0" applyNumberFormat="1" applyFont="1" applyFill="1" applyBorder="1" applyAlignment="1" applyProtection="1">
      <alignment wrapText="1"/>
      <protection locked="0"/>
    </xf>
    <xf numFmtId="3" fontId="12" fillId="61" borderId="31" xfId="0" applyNumberFormat="1" applyFont="1" applyFill="1" applyBorder="1" applyAlignment="1" applyProtection="1">
      <alignment horizontal="right" vertical="center"/>
    </xf>
    <xf numFmtId="3" fontId="12" fillId="40" borderId="31" xfId="0" applyNumberFormat="1" applyFont="1" applyFill="1" applyBorder="1" applyAlignment="1" applyProtection="1">
      <alignment horizontal="right" vertical="center"/>
    </xf>
    <xf numFmtId="4" fontId="9" fillId="59" borderId="31" xfId="0" applyNumberFormat="1" applyFont="1" applyFill="1" applyBorder="1" applyAlignment="1" applyProtection="1">
      <alignment horizontal="right" vertical="center"/>
    </xf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49" borderId="32" xfId="0" applyNumberFormat="1" applyFont="1" applyFill="1" applyBorder="1" applyAlignment="1" applyProtection="1">
      <alignment horizontal="center" vertical="center"/>
    </xf>
    <xf numFmtId="0" fontId="1" fillId="60" borderId="37" xfId="0" applyNumberFormat="1" applyFont="1" applyFill="1" applyBorder="1" applyAlignment="1" applyProtection="1">
      <alignment horizontal="left" vertical="top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7"/>
  <sheetViews>
    <sheetView tabSelected="1" topLeftCell="A37" workbookViewId="0">
      <selection activeCell="A58" sqref="A58:XFD60"/>
    </sheetView>
  </sheetViews>
  <sheetFormatPr defaultRowHeight="15"/>
  <cols>
    <col min="1" max="1" width="3.28515625" customWidth="1"/>
    <col min="2" max="2" width="11.85546875" customWidth="1"/>
    <col min="3" max="3" width="51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4.85546875" customWidth="1"/>
    <col min="12" max="12" width="11.140625" customWidth="1"/>
    <col min="13" max="13" width="15" customWidth="1"/>
    <col min="14" max="14" width="12.4257812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58" t="s">
        <v>72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>
      <c r="A3" s="1"/>
      <c r="B3" s="59" t="s">
        <v>80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1"/>
      <c r="B4" s="60" t="s"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>
      <c r="A5" s="6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61"/>
      <c r="B6" s="62" t="s">
        <v>73</v>
      </c>
      <c r="C6" s="63" t="s">
        <v>74</v>
      </c>
      <c r="D6" s="63"/>
      <c r="E6" s="63"/>
      <c r="F6" s="64" t="s">
        <v>1</v>
      </c>
      <c r="G6" s="64"/>
      <c r="H6" s="65">
        <v>12</v>
      </c>
      <c r="I6" s="65"/>
      <c r="J6" s="65"/>
      <c r="K6" s="65"/>
      <c r="L6" s="65"/>
      <c r="M6" s="65"/>
      <c r="N6" s="65"/>
    </row>
    <row r="7" spans="1:14">
      <c r="A7" s="1"/>
      <c r="B7" s="62"/>
      <c r="C7" s="63"/>
      <c r="D7" s="63"/>
      <c r="E7" s="63"/>
      <c r="F7" s="64"/>
      <c r="G7" s="64"/>
      <c r="H7" s="65"/>
      <c r="I7" s="65"/>
      <c r="J7" s="65"/>
      <c r="K7" s="65"/>
      <c r="L7" s="65"/>
      <c r="M7" s="65"/>
      <c r="N7" s="65"/>
    </row>
    <row r="8" spans="1:14">
      <c r="A8" s="1"/>
      <c r="B8" s="3" t="s">
        <v>2</v>
      </c>
      <c r="C8" s="50" t="s">
        <v>3</v>
      </c>
      <c r="D8" s="50"/>
      <c r="E8" s="50"/>
      <c r="F8" s="51" t="s">
        <v>4</v>
      </c>
      <c r="G8" s="51"/>
      <c r="H8" s="52" t="s">
        <v>5</v>
      </c>
      <c r="I8" s="52"/>
      <c r="J8" s="52"/>
      <c r="K8" s="52"/>
      <c r="L8" s="52"/>
      <c r="M8" s="52"/>
      <c r="N8" s="52"/>
    </row>
    <row r="9" spans="1:14">
      <c r="A9" s="1"/>
      <c r="B9" s="53" t="s">
        <v>6</v>
      </c>
      <c r="C9" s="53"/>
      <c r="D9" s="54" t="s">
        <v>7</v>
      </c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1"/>
      <c r="B10" s="53"/>
      <c r="C10" s="53"/>
      <c r="D10" s="4" t="s">
        <v>8</v>
      </c>
      <c r="E10" s="5">
        <v>2024</v>
      </c>
      <c r="F10" s="55" t="s">
        <v>9</v>
      </c>
      <c r="G10" s="55"/>
      <c r="H10" s="55" t="s">
        <v>9</v>
      </c>
      <c r="I10" s="55"/>
      <c r="J10" s="6" t="s">
        <v>9</v>
      </c>
      <c r="K10" s="55" t="s">
        <v>9</v>
      </c>
      <c r="L10" s="55"/>
      <c r="M10" s="56" t="s">
        <v>10</v>
      </c>
      <c r="N10" s="57" t="s">
        <v>11</v>
      </c>
    </row>
    <row r="11" spans="1:14" ht="69" customHeight="1">
      <c r="A11" s="1"/>
      <c r="B11" s="53"/>
      <c r="C11" s="53"/>
      <c r="D11" s="7" t="s">
        <v>12</v>
      </c>
      <c r="E11" s="8" t="s">
        <v>13</v>
      </c>
      <c r="F11" s="9" t="s">
        <v>77</v>
      </c>
      <c r="G11" s="10" t="s">
        <v>13</v>
      </c>
      <c r="H11" s="9" t="s">
        <v>78</v>
      </c>
      <c r="I11" s="10" t="s">
        <v>13</v>
      </c>
      <c r="J11" s="11" t="s">
        <v>14</v>
      </c>
      <c r="K11" s="9" t="s">
        <v>79</v>
      </c>
      <c r="L11" s="10" t="s">
        <v>13</v>
      </c>
      <c r="M11" s="56"/>
      <c r="N11" s="57"/>
    </row>
    <row r="12" spans="1:14">
      <c r="A12" s="1"/>
      <c r="B12" s="53"/>
      <c r="C12" s="53"/>
      <c r="D12" s="12" t="s">
        <v>15</v>
      </c>
      <c r="E12" s="12">
        <v>-2</v>
      </c>
      <c r="F12" s="12" t="s">
        <v>16</v>
      </c>
      <c r="G12" s="12" t="s">
        <v>17</v>
      </c>
      <c r="H12" s="12" t="s">
        <v>18</v>
      </c>
      <c r="I12" s="12" t="s">
        <v>19</v>
      </c>
      <c r="J12" s="12" t="s">
        <v>20</v>
      </c>
      <c r="K12" s="12" t="s">
        <v>21</v>
      </c>
      <c r="L12" s="12" t="s">
        <v>22</v>
      </c>
      <c r="M12" s="12" t="s">
        <v>23</v>
      </c>
      <c r="N12" s="13" t="s">
        <v>24</v>
      </c>
    </row>
    <row r="13" spans="1:14">
      <c r="A13" s="1"/>
      <c r="B13" s="47" t="s">
        <v>25</v>
      </c>
      <c r="C13" s="47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26</v>
      </c>
      <c r="C14" s="19" t="s">
        <v>27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28</v>
      </c>
      <c r="C15" s="22" t="s">
        <v>29</v>
      </c>
      <c r="D15" s="44">
        <f>58605629+6194296</f>
        <v>64799925</v>
      </c>
      <c r="E15" s="45">
        <v>0</v>
      </c>
      <c r="F15" s="44">
        <f>94607000+9448000</f>
        <v>104055000</v>
      </c>
      <c r="G15" s="45">
        <v>0</v>
      </c>
      <c r="H15" s="44">
        <f>77802582+8095160</f>
        <v>85897742</v>
      </c>
      <c r="I15" s="45">
        <v>0</v>
      </c>
      <c r="J15" s="45">
        <f>H15-F15</f>
        <v>-18157258</v>
      </c>
      <c r="K15" s="44">
        <f>77802582+8095160</f>
        <v>85897742</v>
      </c>
      <c r="L15" s="24">
        <f t="shared" ref="L15:L21" si="0">K15*0.01</f>
        <v>858977.42</v>
      </c>
      <c r="M15" s="24">
        <f>H15-K15</f>
        <v>0</v>
      </c>
      <c r="N15" s="25">
        <f>K15/H15*100</f>
        <v>100</v>
      </c>
    </row>
    <row r="16" spans="1:14">
      <c r="A16" s="1"/>
      <c r="B16" s="21" t="s">
        <v>30</v>
      </c>
      <c r="C16" s="22" t="s">
        <v>31</v>
      </c>
      <c r="D16" s="44">
        <f>9615686+1153262</f>
        <v>10768948</v>
      </c>
      <c r="E16" s="45">
        <v>0</v>
      </c>
      <c r="F16" s="44">
        <f>15430000+1577000</f>
        <v>17007000</v>
      </c>
      <c r="G16" s="45">
        <v>0</v>
      </c>
      <c r="H16" s="44">
        <f>12814824+1409523</f>
        <v>14224347</v>
      </c>
      <c r="I16" s="45">
        <v>0</v>
      </c>
      <c r="J16" s="45">
        <f t="shared" ref="J16:J24" si="1">H16-F16</f>
        <v>-2782653</v>
      </c>
      <c r="K16" s="44">
        <f>12814824+1409523</f>
        <v>14224347</v>
      </c>
      <c r="L16" s="24">
        <f t="shared" si="0"/>
        <v>142243.47</v>
      </c>
      <c r="M16" s="24">
        <f t="shared" ref="M16:M24" si="2">H16-K16</f>
        <v>0</v>
      </c>
      <c r="N16" s="25">
        <f t="shared" ref="N16:N33" si="3">K16/H16*100</f>
        <v>100</v>
      </c>
    </row>
    <row r="17" spans="1:14">
      <c r="A17" s="1"/>
      <c r="B17" s="21" t="s">
        <v>32</v>
      </c>
      <c r="C17" s="22" t="s">
        <v>33</v>
      </c>
      <c r="D17" s="44">
        <v>6199093</v>
      </c>
      <c r="E17" s="45">
        <v>0</v>
      </c>
      <c r="F17" s="44">
        <v>22627000</v>
      </c>
      <c r="G17" s="45">
        <v>0</v>
      </c>
      <c r="H17" s="44">
        <v>24627000</v>
      </c>
      <c r="I17" s="45">
        <v>0</v>
      </c>
      <c r="J17" s="45">
        <f t="shared" si="1"/>
        <v>2000000</v>
      </c>
      <c r="K17" s="44">
        <v>15842662</v>
      </c>
      <c r="L17" s="24">
        <f t="shared" si="0"/>
        <v>158426.62</v>
      </c>
      <c r="M17" s="24">
        <f t="shared" si="2"/>
        <v>8784338</v>
      </c>
      <c r="N17" s="25">
        <f t="shared" si="3"/>
        <v>64.33045843992366</v>
      </c>
    </row>
    <row r="18" spans="1:14">
      <c r="A18" s="1"/>
      <c r="B18" s="21" t="s">
        <v>34</v>
      </c>
      <c r="C18" s="22" t="s">
        <v>35</v>
      </c>
      <c r="D18" s="46">
        <v>0</v>
      </c>
      <c r="E18" s="24">
        <v>0</v>
      </c>
      <c r="F18" s="24"/>
      <c r="G18" s="24"/>
      <c r="H18" s="24"/>
      <c r="I18" s="24"/>
      <c r="J18" s="24">
        <f t="shared" si="1"/>
        <v>0</v>
      </c>
      <c r="K18" s="23">
        <v>0</v>
      </c>
      <c r="L18" s="24">
        <f t="shared" si="0"/>
        <v>0</v>
      </c>
      <c r="M18" s="24">
        <f t="shared" si="2"/>
        <v>0</v>
      </c>
      <c r="N18" s="25" t="e">
        <f t="shared" si="3"/>
        <v>#DIV/0!</v>
      </c>
    </row>
    <row r="19" spans="1:14">
      <c r="A19" s="1"/>
      <c r="B19" s="21" t="s">
        <v>36</v>
      </c>
      <c r="C19" s="22" t="s">
        <v>37</v>
      </c>
      <c r="D19" s="46">
        <v>0</v>
      </c>
      <c r="E19" s="24">
        <v>0</v>
      </c>
      <c r="F19" s="24">
        <v>0</v>
      </c>
      <c r="G19" s="24">
        <v>0</v>
      </c>
      <c r="H19" s="24">
        <v>0</v>
      </c>
      <c r="I19" s="24"/>
      <c r="J19" s="24">
        <f t="shared" si="1"/>
        <v>0</v>
      </c>
      <c r="K19" s="23">
        <v>0</v>
      </c>
      <c r="L19" s="24">
        <f t="shared" si="0"/>
        <v>0</v>
      </c>
      <c r="M19" s="24">
        <f t="shared" si="2"/>
        <v>0</v>
      </c>
      <c r="N19" s="25" t="e">
        <f t="shared" si="3"/>
        <v>#DIV/0!</v>
      </c>
    </row>
    <row r="20" spans="1:14">
      <c r="A20" s="1"/>
      <c r="B20" s="21" t="s">
        <v>38</v>
      </c>
      <c r="C20" s="22" t="s">
        <v>39</v>
      </c>
      <c r="D20" s="46">
        <v>309000</v>
      </c>
      <c r="E20" s="24">
        <v>0</v>
      </c>
      <c r="F20" s="24">
        <v>375000</v>
      </c>
      <c r="G20" s="24"/>
      <c r="H20" s="24">
        <v>303000</v>
      </c>
      <c r="I20" s="24"/>
      <c r="J20" s="24">
        <f t="shared" si="1"/>
        <v>-72000</v>
      </c>
      <c r="K20" s="23">
        <v>303000</v>
      </c>
      <c r="L20" s="24">
        <f t="shared" si="0"/>
        <v>3030</v>
      </c>
      <c r="M20" s="24">
        <f t="shared" si="2"/>
        <v>0</v>
      </c>
      <c r="N20" s="25">
        <f t="shared" si="3"/>
        <v>100</v>
      </c>
    </row>
    <row r="21" spans="1:14">
      <c r="A21" s="1"/>
      <c r="B21" s="21" t="s">
        <v>40</v>
      </c>
      <c r="C21" s="22" t="s">
        <v>41</v>
      </c>
      <c r="D21" s="46">
        <v>391600</v>
      </c>
      <c r="E21" s="24">
        <v>0</v>
      </c>
      <c r="F21" s="24">
        <v>791000</v>
      </c>
      <c r="G21" s="24"/>
      <c r="H21" s="24">
        <v>132433</v>
      </c>
      <c r="I21" s="24"/>
      <c r="J21" s="24">
        <f t="shared" si="1"/>
        <v>-658567</v>
      </c>
      <c r="K21" s="23">
        <v>132433</v>
      </c>
      <c r="L21" s="24">
        <f t="shared" si="0"/>
        <v>1324.33</v>
      </c>
      <c r="M21" s="24">
        <f t="shared" si="2"/>
        <v>0</v>
      </c>
      <c r="N21" s="25">
        <f t="shared" si="3"/>
        <v>100</v>
      </c>
    </row>
    <row r="22" spans="1:14">
      <c r="A22" s="1"/>
      <c r="B22" s="26"/>
      <c r="C22" s="27" t="s">
        <v>42</v>
      </c>
      <c r="D22" s="28">
        <f>SUM(D15:D21)</f>
        <v>82468566</v>
      </c>
      <c r="E22" s="28">
        <f t="shared" ref="E22:G22" si="4">SUM(E15:E21)</f>
        <v>0</v>
      </c>
      <c r="F22" s="28">
        <f>SUM(F15:F21)</f>
        <v>144855000</v>
      </c>
      <c r="G22" s="28">
        <f t="shared" si="4"/>
        <v>0</v>
      </c>
      <c r="H22" s="28">
        <f>SUM(H15:H21)</f>
        <v>125184522</v>
      </c>
      <c r="I22" s="28">
        <f t="shared" ref="I22" si="5">SUM(I15:I21)</f>
        <v>0</v>
      </c>
      <c r="J22" s="28">
        <f t="shared" ref="J22" si="6">SUM(J15:J21)</f>
        <v>-19670478</v>
      </c>
      <c r="K22" s="28">
        <f t="shared" ref="K22" si="7">SUM(K15:K21)</f>
        <v>116400184</v>
      </c>
      <c r="L22" s="28">
        <f t="shared" ref="L22" si="8">SUM(L15:L21)</f>
        <v>1164001.8400000001</v>
      </c>
      <c r="M22" s="28">
        <f t="shared" ref="M22" si="9">SUM(M15:M21)</f>
        <v>8784338</v>
      </c>
      <c r="N22" s="25">
        <f>K22/H22*100</f>
        <v>92.982888092187636</v>
      </c>
    </row>
    <row r="23" spans="1:14">
      <c r="A23" s="1"/>
      <c r="B23" s="21" t="s">
        <v>43</v>
      </c>
      <c r="C23" s="22" t="s">
        <v>44</v>
      </c>
      <c r="D23" s="23">
        <v>0</v>
      </c>
      <c r="E23" s="24"/>
      <c r="F23" s="23">
        <v>120000</v>
      </c>
      <c r="G23" s="24"/>
      <c r="H23" s="23">
        <v>99000</v>
      </c>
      <c r="I23" s="24">
        <v>0</v>
      </c>
      <c r="J23" s="24">
        <f>H23-F23</f>
        <v>-21000</v>
      </c>
      <c r="K23" s="23">
        <v>99000</v>
      </c>
      <c r="L23" s="24">
        <f t="shared" ref="L23:L24" si="10">K23*0.01</f>
        <v>990</v>
      </c>
      <c r="M23" s="24">
        <f>H23-K23</f>
        <v>0</v>
      </c>
      <c r="N23" s="25">
        <f t="shared" si="3"/>
        <v>100</v>
      </c>
    </row>
    <row r="24" spans="1:14">
      <c r="A24" s="1"/>
      <c r="B24" s="21" t="s">
        <v>45</v>
      </c>
      <c r="C24" s="22" t="s">
        <v>46</v>
      </c>
      <c r="D24" s="23">
        <v>592560</v>
      </c>
      <c r="E24" s="24"/>
      <c r="F24" s="23">
        <v>4880000</v>
      </c>
      <c r="G24" s="24"/>
      <c r="H24" s="23">
        <v>3240240</v>
      </c>
      <c r="I24" s="24">
        <v>0</v>
      </c>
      <c r="J24" s="24">
        <f t="shared" si="1"/>
        <v>-1639760</v>
      </c>
      <c r="K24" s="23">
        <v>2040240</v>
      </c>
      <c r="L24" s="24">
        <f t="shared" si="10"/>
        <v>20402.400000000001</v>
      </c>
      <c r="M24" s="24">
        <f t="shared" si="2"/>
        <v>1200000</v>
      </c>
      <c r="N24" s="25">
        <f t="shared" si="3"/>
        <v>62.96570624398192</v>
      </c>
    </row>
    <row r="25" spans="1:14">
      <c r="A25" s="1"/>
      <c r="B25" s="26"/>
      <c r="C25" s="27" t="s">
        <v>47</v>
      </c>
      <c r="D25" s="28">
        <f>SUM(D23:D24)</f>
        <v>592560</v>
      </c>
      <c r="E25" s="28">
        <f t="shared" ref="E25:M25" si="11">SUM(E23:E24)</f>
        <v>0</v>
      </c>
      <c r="F25" s="28">
        <f t="shared" si="11"/>
        <v>5000000</v>
      </c>
      <c r="G25" s="28">
        <f t="shared" si="11"/>
        <v>0</v>
      </c>
      <c r="H25" s="28">
        <f t="shared" si="11"/>
        <v>3339240</v>
      </c>
      <c r="I25" s="28">
        <f t="shared" si="11"/>
        <v>0</v>
      </c>
      <c r="J25" s="28">
        <f t="shared" si="11"/>
        <v>-1660760</v>
      </c>
      <c r="K25" s="28">
        <f t="shared" si="11"/>
        <v>2139240</v>
      </c>
      <c r="L25" s="28">
        <f t="shared" si="11"/>
        <v>21392.400000000001</v>
      </c>
      <c r="M25" s="28">
        <f t="shared" si="11"/>
        <v>1200000</v>
      </c>
      <c r="N25" s="25">
        <f t="shared" si="3"/>
        <v>64.063679160527542</v>
      </c>
    </row>
    <row r="26" spans="1:14">
      <c r="A26" s="1"/>
      <c r="B26" s="21" t="s">
        <v>43</v>
      </c>
      <c r="C26" s="22" t="s">
        <v>44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5" t="e">
        <f t="shared" si="3"/>
        <v>#DIV/0!</v>
      </c>
    </row>
    <row r="27" spans="1:14">
      <c r="A27" s="1"/>
      <c r="B27" s="21" t="s">
        <v>45</v>
      </c>
      <c r="C27" s="22" t="s">
        <v>46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5" t="e">
        <f t="shared" si="3"/>
        <v>#DIV/0!</v>
      </c>
    </row>
    <row r="28" spans="1:14">
      <c r="A28" s="1"/>
      <c r="B28" s="26"/>
      <c r="C28" s="27" t="s">
        <v>48</v>
      </c>
      <c r="D28" s="28">
        <f>SUM(D26:D27)</f>
        <v>0</v>
      </c>
      <c r="E28" s="28">
        <f t="shared" ref="E28:M28" si="12">SUM(E26:E27)</f>
        <v>0</v>
      </c>
      <c r="F28" s="28">
        <f t="shared" si="12"/>
        <v>0</v>
      </c>
      <c r="G28" s="28">
        <f t="shared" si="12"/>
        <v>0</v>
      </c>
      <c r="H28" s="28">
        <f t="shared" si="12"/>
        <v>0</v>
      </c>
      <c r="I28" s="28">
        <f t="shared" si="12"/>
        <v>0</v>
      </c>
      <c r="J28" s="28">
        <f t="shared" si="12"/>
        <v>0</v>
      </c>
      <c r="K28" s="28">
        <f t="shared" si="12"/>
        <v>0</v>
      </c>
      <c r="L28" s="28">
        <f t="shared" si="12"/>
        <v>0</v>
      </c>
      <c r="M28" s="28">
        <f t="shared" si="12"/>
        <v>0</v>
      </c>
      <c r="N28" s="25" t="e">
        <f t="shared" si="3"/>
        <v>#DIV/0!</v>
      </c>
    </row>
    <row r="29" spans="1:14">
      <c r="A29" s="1"/>
      <c r="B29" s="29"/>
      <c r="C29" s="30" t="s">
        <v>49</v>
      </c>
      <c r="D29" s="31">
        <f>D25+D28</f>
        <v>592560</v>
      </c>
      <c r="E29" s="31">
        <f t="shared" ref="E29:M29" si="13">E25+E28</f>
        <v>0</v>
      </c>
      <c r="F29" s="31">
        <f t="shared" si="13"/>
        <v>5000000</v>
      </c>
      <c r="G29" s="31">
        <f t="shared" si="13"/>
        <v>0</v>
      </c>
      <c r="H29" s="31">
        <f t="shared" si="13"/>
        <v>3339240</v>
      </c>
      <c r="I29" s="31">
        <f t="shared" si="13"/>
        <v>0</v>
      </c>
      <c r="J29" s="31">
        <f t="shared" si="13"/>
        <v>-1660760</v>
      </c>
      <c r="K29" s="31">
        <f t="shared" si="13"/>
        <v>2139240</v>
      </c>
      <c r="L29" s="31">
        <f t="shared" si="13"/>
        <v>21392.400000000001</v>
      </c>
      <c r="M29" s="31">
        <f t="shared" si="13"/>
        <v>1200000</v>
      </c>
      <c r="N29" s="25">
        <f t="shared" si="3"/>
        <v>64.063679160527542</v>
      </c>
    </row>
    <row r="30" spans="1:14">
      <c r="A30" s="1"/>
      <c r="B30" s="29"/>
      <c r="C30" s="30" t="s">
        <v>50</v>
      </c>
      <c r="D30" s="31">
        <f>D22+D29</f>
        <v>83061126</v>
      </c>
      <c r="E30" s="31">
        <f t="shared" ref="E30:M30" si="14">E22+E29</f>
        <v>0</v>
      </c>
      <c r="F30" s="31">
        <f t="shared" si="14"/>
        <v>149855000</v>
      </c>
      <c r="G30" s="31">
        <f t="shared" si="14"/>
        <v>0</v>
      </c>
      <c r="H30" s="31">
        <f t="shared" si="14"/>
        <v>128523762</v>
      </c>
      <c r="I30" s="31">
        <f t="shared" si="14"/>
        <v>0</v>
      </c>
      <c r="J30" s="31">
        <f t="shared" si="14"/>
        <v>-21331238</v>
      </c>
      <c r="K30" s="31">
        <f t="shared" si="14"/>
        <v>118539424</v>
      </c>
      <c r="L30" s="31">
        <f t="shared" si="14"/>
        <v>1185394.24</v>
      </c>
      <c r="M30" s="31">
        <f t="shared" si="14"/>
        <v>9984338</v>
      </c>
      <c r="N30" s="25">
        <f t="shared" si="3"/>
        <v>92.231523692871676</v>
      </c>
    </row>
    <row r="31" spans="1:14">
      <c r="A31" s="1"/>
      <c r="B31" s="26"/>
      <c r="C31" s="27" t="s">
        <v>51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5" t="e">
        <f t="shared" si="3"/>
        <v>#DIV/0!</v>
      </c>
    </row>
    <row r="32" spans="1:14">
      <c r="A32" s="1"/>
      <c r="B32" s="26"/>
      <c r="C32" s="27" t="s">
        <v>52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5" t="e">
        <f t="shared" si="3"/>
        <v>#DIV/0!</v>
      </c>
    </row>
    <row r="33" spans="1:14">
      <c r="A33" s="1"/>
      <c r="B33" s="29"/>
      <c r="C33" s="30" t="s">
        <v>53</v>
      </c>
      <c r="D33" s="31">
        <f>SUM(D30:D32)</f>
        <v>83061126</v>
      </c>
      <c r="E33" s="31">
        <f t="shared" ref="E33:M33" si="15">SUM(E30:E32)</f>
        <v>0</v>
      </c>
      <c r="F33" s="31">
        <f t="shared" si="15"/>
        <v>149855000</v>
      </c>
      <c r="G33" s="31">
        <f t="shared" si="15"/>
        <v>0</v>
      </c>
      <c r="H33" s="31">
        <f t="shared" si="15"/>
        <v>128523762</v>
      </c>
      <c r="I33" s="31">
        <f t="shared" si="15"/>
        <v>0</v>
      </c>
      <c r="J33" s="31">
        <f t="shared" si="15"/>
        <v>-21331238</v>
      </c>
      <c r="K33" s="31">
        <f t="shared" si="15"/>
        <v>118539424</v>
      </c>
      <c r="L33" s="31">
        <f t="shared" si="15"/>
        <v>1185394.24</v>
      </c>
      <c r="M33" s="31">
        <f t="shared" si="15"/>
        <v>9984338</v>
      </c>
      <c r="N33" s="25">
        <f t="shared" si="3"/>
        <v>92.231523692871676</v>
      </c>
    </row>
    <row r="34" spans="1:14">
      <c r="A34" s="1"/>
      <c r="B34" s="48" t="s">
        <v>54</v>
      </c>
      <c r="C34" s="48"/>
      <c r="D34" s="33"/>
      <c r="E34" s="34"/>
      <c r="F34" s="33"/>
      <c r="G34" s="34"/>
      <c r="H34" s="33"/>
      <c r="I34" s="34"/>
      <c r="J34" s="35"/>
      <c r="K34" s="33"/>
      <c r="L34" s="34"/>
      <c r="M34" s="33"/>
      <c r="N34" s="36"/>
    </row>
    <row r="35" spans="1:14">
      <c r="A35" s="1"/>
      <c r="B35" s="37" t="s">
        <v>55</v>
      </c>
      <c r="C35" s="19" t="s">
        <v>27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38" t="s">
        <v>56</v>
      </c>
      <c r="D36" s="31">
        <f>D39+D38</f>
        <v>44565258</v>
      </c>
      <c r="E36" s="31">
        <f t="shared" ref="E36:N36" si="16">E39+E38</f>
        <v>0</v>
      </c>
      <c r="F36" s="31">
        <f t="shared" si="16"/>
        <v>144855000</v>
      </c>
      <c r="G36" s="31">
        <f t="shared" si="16"/>
        <v>0</v>
      </c>
      <c r="H36" s="31">
        <f t="shared" si="16"/>
        <v>125184522</v>
      </c>
      <c r="I36" s="31">
        <f t="shared" si="16"/>
        <v>0</v>
      </c>
      <c r="J36" s="31">
        <f t="shared" si="16"/>
        <v>-19670478</v>
      </c>
      <c r="K36" s="31">
        <f t="shared" si="16"/>
        <v>116400184</v>
      </c>
      <c r="L36" s="31">
        <f t="shared" si="16"/>
        <v>0</v>
      </c>
      <c r="M36" s="31">
        <f t="shared" si="16"/>
        <v>8784338</v>
      </c>
      <c r="N36" s="31">
        <f t="shared" si="16"/>
        <v>192.40633625017406</v>
      </c>
    </row>
    <row r="37" spans="1:14">
      <c r="A37" s="1"/>
      <c r="B37" s="21" t="s">
        <v>57</v>
      </c>
      <c r="C37" s="39" t="s">
        <v>58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75</v>
      </c>
      <c r="C38" s="39" t="s">
        <v>59</v>
      </c>
      <c r="D38" s="46">
        <f>31771458+5195795+3298924+309000+6600</f>
        <v>40581777</v>
      </c>
      <c r="E38" s="24"/>
      <c r="F38" s="24">
        <f>94607000+15430000+22627000+375000+791000</f>
        <v>133830000</v>
      </c>
      <c r="G38" s="24"/>
      <c r="H38" s="24">
        <f>77802582+12814824+24627000+303000+132433</f>
        <v>115679839</v>
      </c>
      <c r="I38" s="24"/>
      <c r="J38" s="24">
        <f t="shared" ref="J38:J39" si="17">H38-F38</f>
        <v>-18150161</v>
      </c>
      <c r="K38" s="24">
        <f>77802582+12814824+15842662+303000+132433</f>
        <v>106895501</v>
      </c>
      <c r="L38" s="24"/>
      <c r="M38" s="24">
        <f t="shared" ref="M38:M39" si="18">H38-K38</f>
        <v>8784338</v>
      </c>
      <c r="N38" s="25">
        <f>K38/H38*100</f>
        <v>92.406336250174064</v>
      </c>
    </row>
    <row r="39" spans="1:14" ht="24.75" customHeight="1">
      <c r="A39" s="1"/>
      <c r="B39" s="21" t="s">
        <v>76</v>
      </c>
      <c r="C39" s="39" t="s">
        <v>60</v>
      </c>
      <c r="D39" s="46">
        <f>3340214+640700+2166+401</f>
        <v>3983481</v>
      </c>
      <c r="E39" s="24"/>
      <c r="F39" s="24">
        <f>9448000+1577000</f>
        <v>11025000</v>
      </c>
      <c r="G39" s="24"/>
      <c r="H39" s="24">
        <f>8095160+1409523</f>
        <v>9504683</v>
      </c>
      <c r="I39" s="24"/>
      <c r="J39" s="24">
        <f t="shared" si="17"/>
        <v>-1520317</v>
      </c>
      <c r="K39" s="24">
        <f>8095160+1409523</f>
        <v>9504683</v>
      </c>
      <c r="L39" s="24"/>
      <c r="M39" s="24">
        <f t="shared" si="18"/>
        <v>0</v>
      </c>
      <c r="N39" s="25">
        <f t="shared" ref="N39:N45" si="19">K39/H39*100</f>
        <v>100</v>
      </c>
    </row>
    <row r="40" spans="1:14">
      <c r="A40" s="1"/>
      <c r="B40" s="21"/>
      <c r="C40" s="38" t="s">
        <v>61</v>
      </c>
      <c r="D40" s="31">
        <f>D45+D44+D43+D42</f>
        <v>592560</v>
      </c>
      <c r="E40" s="31">
        <f t="shared" ref="E40:M40" si="20">E45+E44+E43+E42</f>
        <v>0.4</v>
      </c>
      <c r="F40" s="31">
        <f t="shared" si="20"/>
        <v>5000000</v>
      </c>
      <c r="G40" s="31">
        <f t="shared" si="20"/>
        <v>0.60000000000000009</v>
      </c>
      <c r="H40" s="31">
        <f t="shared" si="20"/>
        <v>3339240</v>
      </c>
      <c r="I40" s="31">
        <f t="shared" si="20"/>
        <v>0.3</v>
      </c>
      <c r="J40" s="31">
        <f t="shared" si="20"/>
        <v>-1660760</v>
      </c>
      <c r="K40" s="31">
        <f t="shared" si="20"/>
        <v>2139240</v>
      </c>
      <c r="L40" s="31">
        <f t="shared" si="20"/>
        <v>0.1</v>
      </c>
      <c r="M40" s="31">
        <f t="shared" si="20"/>
        <v>-2139239.7000000002</v>
      </c>
      <c r="N40" s="25">
        <f t="shared" si="19"/>
        <v>64.063679160527542</v>
      </c>
    </row>
    <row r="41" spans="1:14">
      <c r="A41" s="1"/>
      <c r="B41" s="21" t="s">
        <v>57</v>
      </c>
      <c r="C41" s="39" t="s">
        <v>58</v>
      </c>
      <c r="D41" s="23"/>
      <c r="E41" s="24"/>
      <c r="F41" s="24"/>
      <c r="G41" s="24"/>
      <c r="H41" s="24"/>
      <c r="I41" s="24"/>
      <c r="J41" s="24"/>
      <c r="K41" s="23"/>
      <c r="L41" s="24"/>
      <c r="M41" s="24"/>
      <c r="N41" s="25" t="e">
        <f t="shared" si="19"/>
        <v>#DIV/0!</v>
      </c>
    </row>
    <row r="42" spans="1:14">
      <c r="A42" s="1"/>
      <c r="B42" s="21" t="s">
        <v>62</v>
      </c>
      <c r="C42" s="39" t="s">
        <v>63</v>
      </c>
      <c r="D42" s="23">
        <v>0</v>
      </c>
      <c r="E42" s="24">
        <v>0</v>
      </c>
      <c r="F42" s="24">
        <v>1200000</v>
      </c>
      <c r="G42" s="24">
        <v>0.2</v>
      </c>
      <c r="H42" s="24">
        <v>1200000</v>
      </c>
      <c r="I42" s="24">
        <v>0</v>
      </c>
      <c r="J42" s="24">
        <f>H42-F42</f>
        <v>0</v>
      </c>
      <c r="K42" s="23">
        <v>0</v>
      </c>
      <c r="L42" s="24">
        <v>0</v>
      </c>
      <c r="M42" s="24">
        <f>I42-K42</f>
        <v>0</v>
      </c>
      <c r="N42" s="25">
        <f t="shared" si="19"/>
        <v>0</v>
      </c>
    </row>
    <row r="43" spans="1:14">
      <c r="A43" s="1"/>
      <c r="B43" s="21" t="s">
        <v>64</v>
      </c>
      <c r="C43" s="39" t="s">
        <v>65</v>
      </c>
      <c r="D43" s="23">
        <v>0</v>
      </c>
      <c r="E43" s="24">
        <v>0</v>
      </c>
      <c r="F43" s="24">
        <v>120000</v>
      </c>
      <c r="G43" s="24">
        <v>0</v>
      </c>
      <c r="H43" s="24">
        <v>99000</v>
      </c>
      <c r="I43" s="24">
        <v>0</v>
      </c>
      <c r="J43" s="24">
        <f t="shared" ref="J43:J45" si="21">H43-F43</f>
        <v>-21000</v>
      </c>
      <c r="K43" s="23">
        <v>99000</v>
      </c>
      <c r="L43" s="24">
        <v>0</v>
      </c>
      <c r="M43" s="24">
        <f t="shared" ref="M43:M45" si="22">I43-K43</f>
        <v>-99000</v>
      </c>
      <c r="N43" s="25">
        <f t="shared" si="19"/>
        <v>100</v>
      </c>
    </row>
    <row r="44" spans="1:14">
      <c r="A44" s="1"/>
      <c r="B44" s="21" t="s">
        <v>66</v>
      </c>
      <c r="C44" s="39" t="s">
        <v>67</v>
      </c>
      <c r="D44" s="23">
        <v>0</v>
      </c>
      <c r="E44" s="24">
        <v>0.4</v>
      </c>
      <c r="F44" s="24">
        <v>2480000</v>
      </c>
      <c r="G44" s="24">
        <v>0.2</v>
      </c>
      <c r="H44" s="24">
        <v>2040240</v>
      </c>
      <c r="I44" s="24">
        <v>0.3</v>
      </c>
      <c r="J44" s="24">
        <f t="shared" si="21"/>
        <v>-439760</v>
      </c>
      <c r="K44" s="23">
        <v>2040240</v>
      </c>
      <c r="L44" s="24">
        <v>0</v>
      </c>
      <c r="M44" s="24">
        <f t="shared" si="22"/>
        <v>-2040239.7</v>
      </c>
      <c r="N44" s="25">
        <f t="shared" si="19"/>
        <v>100</v>
      </c>
    </row>
    <row r="45" spans="1:14">
      <c r="A45" s="1"/>
      <c r="B45" s="21" t="s">
        <v>68</v>
      </c>
      <c r="C45" s="39" t="s">
        <v>69</v>
      </c>
      <c r="D45" s="23">
        <v>592560</v>
      </c>
      <c r="E45" s="24">
        <v>0</v>
      </c>
      <c r="F45" s="24">
        <v>1200000</v>
      </c>
      <c r="G45" s="24">
        <v>0.2</v>
      </c>
      <c r="H45" s="24">
        <v>0</v>
      </c>
      <c r="I45" s="24">
        <v>0</v>
      </c>
      <c r="J45" s="24">
        <f t="shared" si="21"/>
        <v>-1200000</v>
      </c>
      <c r="K45" s="23">
        <v>0</v>
      </c>
      <c r="L45" s="24">
        <v>0.1</v>
      </c>
      <c r="M45" s="24">
        <f t="shared" si="22"/>
        <v>0</v>
      </c>
      <c r="N45" s="25" t="e">
        <f t="shared" si="19"/>
        <v>#DIV/0!</v>
      </c>
    </row>
    <row r="46" spans="1:14">
      <c r="A46" s="1"/>
      <c r="B46" s="21"/>
      <c r="C46" s="40" t="s">
        <v>47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>
      <c r="A47" s="1"/>
      <c r="B47" s="21" t="s">
        <v>57</v>
      </c>
      <c r="C47" s="39" t="s">
        <v>58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</row>
    <row r="48" spans="1:14">
      <c r="A48" s="1"/>
      <c r="B48" s="21"/>
      <c r="C48" s="40" t="s">
        <v>48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>
      <c r="A49" s="43"/>
      <c r="B49" s="21" t="s">
        <v>57</v>
      </c>
      <c r="C49" s="39" t="s">
        <v>58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>
      <c r="A50" s="1"/>
      <c r="B50" s="21"/>
      <c r="C50" s="38" t="s">
        <v>70</v>
      </c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</row>
    <row r="51" spans="1:14">
      <c r="A51" s="1"/>
      <c r="B51" s="21"/>
      <c r="C51" s="38" t="s">
        <v>71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</row>
    <row r="52" spans="1:14">
      <c r="A52" s="1"/>
      <c r="B52" s="21" t="s">
        <v>57</v>
      </c>
      <c r="C52" s="39" t="s">
        <v>58</v>
      </c>
      <c r="D52" s="23"/>
      <c r="E52" s="24"/>
      <c r="F52" s="24"/>
      <c r="G52" s="24"/>
      <c r="H52" s="24"/>
      <c r="I52" s="24"/>
      <c r="J52" s="24"/>
      <c r="K52" s="23"/>
      <c r="L52" s="24"/>
      <c r="M52" s="24"/>
      <c r="N52" s="25"/>
    </row>
    <row r="53" spans="1:14">
      <c r="A53" s="1"/>
      <c r="B53" s="21"/>
      <c r="C53" s="39"/>
      <c r="D53" s="23"/>
      <c r="E53" s="24"/>
      <c r="F53" s="24"/>
      <c r="G53" s="24"/>
      <c r="H53" s="24"/>
      <c r="I53" s="24"/>
      <c r="J53" s="24"/>
      <c r="K53" s="23"/>
      <c r="L53" s="24"/>
      <c r="M53" s="24"/>
      <c r="N53" s="25"/>
    </row>
    <row r="54" spans="1:14">
      <c r="A54" s="1"/>
      <c r="B54" s="21" t="s">
        <v>57</v>
      </c>
      <c r="C54" s="39" t="s">
        <v>58</v>
      </c>
      <c r="D54" s="23"/>
      <c r="E54" s="24"/>
      <c r="F54" s="24"/>
      <c r="G54" s="24"/>
      <c r="H54" s="24"/>
      <c r="I54" s="24"/>
      <c r="J54" s="24"/>
      <c r="K54" s="23"/>
      <c r="L54" s="24"/>
      <c r="M54" s="24"/>
      <c r="N54" s="25"/>
    </row>
    <row r="55" spans="1:14">
      <c r="A55" s="1"/>
      <c r="B55" s="21"/>
      <c r="C55" s="41" t="s">
        <v>53</v>
      </c>
      <c r="D55" s="42">
        <f>D36+D40</f>
        <v>45157818</v>
      </c>
      <c r="E55" s="42">
        <f t="shared" ref="E55:N55" si="23">E36+E40</f>
        <v>0.4</v>
      </c>
      <c r="F55" s="42">
        <f t="shared" si="23"/>
        <v>149855000</v>
      </c>
      <c r="G55" s="42">
        <f t="shared" si="23"/>
        <v>0.60000000000000009</v>
      </c>
      <c r="H55" s="42">
        <f t="shared" si="23"/>
        <v>128523762</v>
      </c>
      <c r="I55" s="42">
        <f t="shared" si="23"/>
        <v>0.3</v>
      </c>
      <c r="J55" s="42">
        <f t="shared" si="23"/>
        <v>-21331238</v>
      </c>
      <c r="K55" s="42">
        <f t="shared" si="23"/>
        <v>118539424</v>
      </c>
      <c r="L55" s="42">
        <f t="shared" si="23"/>
        <v>0.1</v>
      </c>
      <c r="M55" s="42">
        <f t="shared" si="23"/>
        <v>6645098.2999999998</v>
      </c>
      <c r="N55" s="42">
        <f t="shared" si="23"/>
        <v>256.47001541070159</v>
      </c>
    </row>
    <row r="56" spans="1:14">
      <c r="A56" s="1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mergeCells count="21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56:N56"/>
  </mergeCells>
  <printOptions horizontalCentered="1" verticalCentered="1"/>
  <pageMargins left="0" right="0" top="0" bottom="0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nr.2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2024-02-22T09:15:02Z</dcterms:created>
  <dcterms:modified xsi:type="dcterms:W3CDTF">2026-03-06T11:43:41Z</dcterms:modified>
</cp:coreProperties>
</file>