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130"/>
  </bookViews>
  <sheets>
    <sheet name="Aneksi nr.1.1" sheetId="7" r:id="rId1"/>
    <sheet name="Aneksi nr.1.2" sheetId="6" r:id="rId2"/>
    <sheet name="Aneksi nr.2" sheetId="5" r:id="rId3"/>
    <sheet name="Aneksi nr.2.1" sheetId="4" r:id="rId4"/>
    <sheet name="Aneksi nr.3" sheetId="3" r:id="rId5"/>
    <sheet name="Aneksi nr.3.2" sheetId="1" r:id="rId6"/>
    <sheet name="Aneksi nr.4" sheetId="2" r:id="rId7"/>
  </sheets>
  <definedNames>
    <definedName name="JR_PAGE_ANCHOR_0_1" localSheetId="0">'Aneksi nr.1.1'!$A$1</definedName>
    <definedName name="JR_PAGE_ANCHOR_0_1" localSheetId="1">'Aneksi nr.1.2'!$A$1</definedName>
    <definedName name="JR_PAGE_ANCHOR_0_1" localSheetId="2">'Aneksi nr.2'!$A$1</definedName>
    <definedName name="JR_PAGE_ANCHOR_0_1" localSheetId="3">'Aneksi nr.2.1'!$A$1</definedName>
    <definedName name="JR_PAGE_ANCHOR_0_1" localSheetId="4">'Aneksi nr.3'!$A$1</definedName>
    <definedName name="JR_PAGE_ANCHOR_0_1" localSheetId="6">'Aneksi nr.4'!$A$1</definedName>
    <definedName name="JR_PAGE_ANCHOR_0_1">'Aneksi nr.3.2'!$A$1</definedName>
  </definedNames>
  <calcPr calcId="162913"/>
</workbook>
</file>

<file path=xl/calcChain.xml><?xml version="1.0" encoding="utf-8"?>
<calcChain xmlns="http://schemas.openxmlformats.org/spreadsheetml/2006/main">
  <c r="Q36" i="7" l="1"/>
  <c r="P36" i="7"/>
  <c r="O36" i="7"/>
  <c r="N36" i="7"/>
  <c r="M36" i="7"/>
  <c r="L36" i="7"/>
  <c r="K36" i="7"/>
  <c r="J36" i="7"/>
  <c r="I36" i="7"/>
  <c r="H36" i="7"/>
  <c r="P35" i="7"/>
  <c r="O35" i="7"/>
  <c r="N35" i="7"/>
  <c r="M35" i="7"/>
  <c r="L35" i="7"/>
  <c r="I35" i="7"/>
  <c r="H35" i="7"/>
  <c r="K9" i="7"/>
  <c r="J9" i="7"/>
  <c r="Q8" i="7"/>
  <c r="K8" i="7"/>
  <c r="J8" i="7"/>
  <c r="J35" i="7" s="1"/>
  <c r="Q7" i="7"/>
  <c r="Q9" i="7" l="1"/>
  <c r="K35" i="7"/>
  <c r="Q35" i="7"/>
  <c r="Q49" i="6" l="1"/>
  <c r="P49" i="6"/>
  <c r="L49" i="6"/>
  <c r="I49" i="6"/>
  <c r="H49" i="6"/>
  <c r="Q48" i="6"/>
  <c r="P48" i="6"/>
  <c r="L48" i="6"/>
  <c r="I48" i="6"/>
  <c r="H48" i="6"/>
  <c r="K46" i="6"/>
  <c r="K49" i="6" s="1"/>
  <c r="J46" i="6"/>
  <c r="R46" i="6" s="1"/>
  <c r="K45" i="6"/>
  <c r="K48" i="6" s="1"/>
  <c r="J45" i="6"/>
  <c r="J48" i="6" s="1"/>
  <c r="R44" i="6"/>
  <c r="R45" i="6" l="1"/>
  <c r="R49" i="6" s="1"/>
  <c r="R48" i="6"/>
  <c r="J49" i="6"/>
  <c r="N45" i="5" l="1"/>
  <c r="M45" i="5"/>
  <c r="J45" i="5"/>
  <c r="N44" i="5"/>
  <c r="M44" i="5"/>
  <c r="J44" i="5"/>
  <c r="N43" i="5"/>
  <c r="M43" i="5"/>
  <c r="J43" i="5"/>
  <c r="N42" i="5"/>
  <c r="M42" i="5"/>
  <c r="J42" i="5"/>
  <c r="N41" i="5"/>
  <c r="L40" i="5"/>
  <c r="L55" i="5" s="1"/>
  <c r="K40" i="5"/>
  <c r="N40" i="5" s="1"/>
  <c r="I40" i="5"/>
  <c r="H40" i="5"/>
  <c r="G40" i="5"/>
  <c r="F40" i="5"/>
  <c r="E40" i="5"/>
  <c r="D40" i="5"/>
  <c r="K39" i="5"/>
  <c r="H39" i="5"/>
  <c r="M39" i="5" s="1"/>
  <c r="F39" i="5"/>
  <c r="K38" i="5"/>
  <c r="H38" i="5"/>
  <c r="F38" i="5"/>
  <c r="L36" i="5"/>
  <c r="I36" i="5"/>
  <c r="I55" i="5" s="1"/>
  <c r="G36" i="5"/>
  <c r="F36" i="5"/>
  <c r="F55" i="5" s="1"/>
  <c r="E36" i="5"/>
  <c r="E55" i="5" s="1"/>
  <c r="D36" i="5"/>
  <c r="N32" i="5"/>
  <c r="N31" i="5"/>
  <c r="M28" i="5"/>
  <c r="L28" i="5"/>
  <c r="K28" i="5"/>
  <c r="N28" i="5" s="1"/>
  <c r="J28" i="5"/>
  <c r="I28" i="5"/>
  <c r="H28" i="5"/>
  <c r="G28" i="5"/>
  <c r="F28" i="5"/>
  <c r="E28" i="5"/>
  <c r="D28" i="5"/>
  <c r="N27" i="5"/>
  <c r="N26" i="5"/>
  <c r="K25" i="5"/>
  <c r="K29" i="5" s="1"/>
  <c r="N29" i="5" s="1"/>
  <c r="J25" i="5"/>
  <c r="J29" i="5" s="1"/>
  <c r="I25" i="5"/>
  <c r="I29" i="5" s="1"/>
  <c r="H25" i="5"/>
  <c r="H29" i="5" s="1"/>
  <c r="G25" i="5"/>
  <c r="G29" i="5" s="1"/>
  <c r="G30" i="5" s="1"/>
  <c r="G33" i="5" s="1"/>
  <c r="F25" i="5"/>
  <c r="F29" i="5" s="1"/>
  <c r="F30" i="5" s="1"/>
  <c r="F33" i="5" s="1"/>
  <c r="E25" i="5"/>
  <c r="E29" i="5" s="1"/>
  <c r="D25" i="5"/>
  <c r="D29" i="5" s="1"/>
  <c r="N24" i="5"/>
  <c r="M24" i="5"/>
  <c r="L24" i="5"/>
  <c r="J24" i="5"/>
  <c r="N23" i="5"/>
  <c r="M23" i="5"/>
  <c r="M25" i="5" s="1"/>
  <c r="M29" i="5" s="1"/>
  <c r="L23" i="5"/>
  <c r="L25" i="5" s="1"/>
  <c r="J23" i="5"/>
  <c r="L22" i="5"/>
  <c r="I22" i="5"/>
  <c r="G22" i="5"/>
  <c r="F22" i="5"/>
  <c r="E22" i="5"/>
  <c r="D22" i="5"/>
  <c r="D30" i="5" s="1"/>
  <c r="D33" i="5" s="1"/>
  <c r="N21" i="5"/>
  <c r="M21" i="5"/>
  <c r="J21" i="5"/>
  <c r="N20" i="5"/>
  <c r="M20" i="5"/>
  <c r="J20" i="5"/>
  <c r="N19" i="5"/>
  <c r="M19" i="5"/>
  <c r="J19" i="5"/>
  <c r="N18" i="5"/>
  <c r="M18" i="5"/>
  <c r="J18" i="5"/>
  <c r="N17" i="5"/>
  <c r="M17" i="5"/>
  <c r="J17" i="5"/>
  <c r="N16" i="5"/>
  <c r="K16" i="5"/>
  <c r="H16" i="5"/>
  <c r="M16" i="5" s="1"/>
  <c r="D16" i="5"/>
  <c r="K15" i="5"/>
  <c r="K22" i="5" s="1"/>
  <c r="H15" i="5"/>
  <c r="J15" i="5" s="1"/>
  <c r="D15" i="5"/>
  <c r="M38" i="5" l="1"/>
  <c r="D55" i="5"/>
  <c r="J40" i="5"/>
  <c r="M40" i="5"/>
  <c r="L29" i="5"/>
  <c r="N25" i="5"/>
  <c r="M36" i="5"/>
  <c r="J38" i="5"/>
  <c r="G55" i="5"/>
  <c r="K30" i="5"/>
  <c r="I30" i="5"/>
  <c r="I33" i="5" s="1"/>
  <c r="E30" i="5"/>
  <c r="E33" i="5" s="1"/>
  <c r="L30" i="5"/>
  <c r="L33" i="5" s="1"/>
  <c r="H22" i="5"/>
  <c r="H30" i="5" s="1"/>
  <c r="H33" i="5" s="1"/>
  <c r="J39" i="5"/>
  <c r="N15" i="5"/>
  <c r="H36" i="5"/>
  <c r="H55" i="5" s="1"/>
  <c r="N38" i="5"/>
  <c r="N39" i="5"/>
  <c r="N36" i="5" s="1"/>
  <c r="N55" i="5" s="1"/>
  <c r="M15" i="5"/>
  <c r="M22" i="5" s="1"/>
  <c r="M30" i="5" s="1"/>
  <c r="M33" i="5" s="1"/>
  <c r="J16" i="5"/>
  <c r="J22" i="5" s="1"/>
  <c r="J30" i="5" s="1"/>
  <c r="J33" i="5" s="1"/>
  <c r="K36" i="5"/>
  <c r="K55" i="5" s="1"/>
  <c r="J36" i="5" l="1"/>
  <c r="J55" i="5" s="1"/>
  <c r="M55" i="5"/>
  <c r="N22" i="5"/>
  <c r="N30" i="5"/>
  <c r="K33" i="5"/>
  <c r="N33" i="5" s="1"/>
  <c r="N9" i="4" l="1"/>
  <c r="M9" i="4"/>
  <c r="T9" i="4" s="1"/>
  <c r="N8" i="4"/>
  <c r="M8" i="4"/>
  <c r="T7" i="4"/>
  <c r="T8" i="4" l="1"/>
  <c r="N19" i="3"/>
  <c r="K19" i="3"/>
  <c r="H19" i="3"/>
  <c r="F19" i="3"/>
  <c r="E19" i="3"/>
  <c r="R16" i="3"/>
  <c r="M16" i="3"/>
  <c r="S16" i="3" s="1"/>
  <c r="G16" i="3"/>
  <c r="Q16" i="3" s="1"/>
  <c r="R15" i="3"/>
  <c r="M15" i="3"/>
  <c r="S15" i="3" s="1"/>
  <c r="S14" i="3"/>
  <c r="R14" i="3"/>
  <c r="M14" i="3"/>
  <c r="S13" i="3"/>
  <c r="R13" i="3"/>
  <c r="M13" i="3"/>
  <c r="O12" i="3"/>
  <c r="P12" i="3" s="1"/>
  <c r="L12" i="3"/>
  <c r="M12" i="3" s="1"/>
  <c r="I12" i="3"/>
  <c r="J12" i="3" s="1"/>
  <c r="G12" i="3"/>
  <c r="O11" i="3"/>
  <c r="O19" i="3" s="1"/>
  <c r="L11" i="3"/>
  <c r="M11" i="3" s="1"/>
  <c r="M19" i="3" s="1"/>
  <c r="I11" i="3"/>
  <c r="I19" i="3" s="1"/>
  <c r="G11" i="3"/>
  <c r="G19" i="3" s="1"/>
  <c r="S12" i="3" l="1"/>
  <c r="R12" i="3"/>
  <c r="Q12" i="3"/>
  <c r="L19" i="3"/>
  <c r="J11" i="3"/>
  <c r="J19" i="3" s="1"/>
  <c r="P11" i="3"/>
  <c r="R11" i="3" l="1"/>
  <c r="R19" i="3" s="1"/>
  <c r="Q11" i="3"/>
  <c r="Q19" i="3" s="1"/>
  <c r="P19" i="3"/>
  <c r="S11" i="3"/>
  <c r="S19" i="3" s="1"/>
  <c r="K48" i="2" l="1"/>
  <c r="J48" i="2"/>
  <c r="K47" i="2"/>
  <c r="J47" i="2"/>
  <c r="K46" i="2"/>
  <c r="K45" i="2"/>
  <c r="J45" i="2"/>
  <c r="K44" i="2"/>
  <c r="K43" i="2"/>
  <c r="J43" i="2"/>
  <c r="K42" i="2"/>
  <c r="K41" i="2"/>
  <c r="J41" i="2"/>
  <c r="I40" i="2"/>
  <c r="H40" i="2"/>
  <c r="J40" i="2" s="1"/>
  <c r="G40" i="2"/>
  <c r="K39" i="2"/>
  <c r="J39" i="2"/>
  <c r="I38" i="2"/>
  <c r="J38" i="2" s="1"/>
  <c r="K37" i="2"/>
  <c r="J37" i="2"/>
  <c r="K34" i="2"/>
  <c r="K33" i="2"/>
  <c r="K32" i="2"/>
  <c r="K31" i="2"/>
  <c r="K30" i="2"/>
  <c r="J30" i="2"/>
  <c r="K29" i="2"/>
  <c r="J29" i="2"/>
  <c r="K28" i="2"/>
  <c r="J28" i="2"/>
  <c r="K27" i="2"/>
  <c r="J27" i="2"/>
  <c r="K38" i="2" l="1"/>
  <c r="K40" i="2"/>
  <c r="M18" i="1"/>
  <c r="M10" i="1"/>
  <c r="M6" i="1"/>
  <c r="M22" i="1" l="1"/>
  <c r="M14" i="1"/>
  <c r="M59" i="1" l="1"/>
  <c r="M55" i="1"/>
  <c r="M56" i="1" s="1"/>
  <c r="M48" i="1"/>
  <c r="M44" i="1"/>
  <c r="M36" i="1"/>
  <c r="M32" i="1"/>
  <c r="M23" i="1"/>
  <c r="M24" i="1" s="1"/>
  <c r="M27" i="1"/>
  <c r="M28" i="1" s="1"/>
  <c r="M26" i="1"/>
  <c r="M19" i="1"/>
  <c r="M20" i="1" s="1"/>
  <c r="M15" i="1"/>
  <c r="M16" i="1" s="1"/>
  <c r="M11" i="1"/>
  <c r="M12" i="1" s="1"/>
  <c r="M7" i="1"/>
  <c r="M8" i="1" s="1"/>
</calcChain>
</file>

<file path=xl/sharedStrings.xml><?xml version="1.0" encoding="utf-8"?>
<sst xmlns="http://schemas.openxmlformats.org/spreadsheetml/2006/main" count="1061" uniqueCount="282">
  <si>
    <t>Line Ministry</t>
  </si>
  <si>
    <t>Program Code</t>
  </si>
  <si>
    <t>Program Meaning</t>
  </si>
  <si>
    <t>KPI Target Periodicit</t>
  </si>
  <si>
    <t>Output Code</t>
  </si>
  <si>
    <t>Output Meaning</t>
  </si>
  <si>
    <t>Type Title</t>
  </si>
  <si>
    <t>04130</t>
  </si>
  <si>
    <t>Mbeshtetje per Zhvillimin Ekonomik</t>
  </si>
  <si>
    <t>Target Qty</t>
  </si>
  <si>
    <t>Planned Cost</t>
  </si>
  <si>
    <t>Unit Cost (Planned)</t>
  </si>
  <si>
    <t>Deviacioni i planit fillestar për njësi gjatë viteve</t>
  </si>
  <si>
    <t>Revised Qty</t>
  </si>
  <si>
    <t>Revised Cost</t>
  </si>
  <si>
    <t>Unit Cost (Revised)</t>
  </si>
  <si>
    <t>Deviacioni i planit të rishikuar për njësi gjate viteve</t>
  </si>
  <si>
    <t>Actual Qty</t>
  </si>
  <si>
    <t>Actual Cost</t>
  </si>
  <si>
    <t>Unit Cost (Actual)</t>
  </si>
  <si>
    <t>Deviacioni i kostos faktike për njësi gjate viteve</t>
  </si>
  <si>
    <t>Sherbime te ofruara per bizneset sipas sistemit te Regjistrimit te Biznesit</t>
  </si>
  <si>
    <t>Sherbime te ofruara per bizneset sipas sistemit te Regjistrimit te Licencave</t>
  </si>
  <si>
    <t>18AX403</t>
  </si>
  <si>
    <t>Projekt prevetiv</t>
  </si>
  <si>
    <t>18BS101</t>
  </si>
  <si>
    <t>Blerje paisje kompiuterike</t>
  </si>
  <si>
    <t>18BS201</t>
  </si>
  <si>
    <t>Blerje karrike per zyrat dhe sallat e sherbimit</t>
  </si>
  <si>
    <t>Aneksi 3.2  Deviacioni kostos për njësi në vite QKB</t>
  </si>
  <si>
    <t>91205AC</t>
  </si>
  <si>
    <t>91205AD</t>
  </si>
  <si>
    <t>ANEKSI nr.4 Raporti i realizimit të treguesve të performances së QKB</t>
  </si>
  <si>
    <t>Periudha e Raportimit  12-2024</t>
  </si>
  <si>
    <t>Emri i Grupit</t>
  </si>
  <si>
    <t>Ministria e Financave dhe Ekonomisë</t>
  </si>
  <si>
    <t>Kodi i Grupit</t>
  </si>
  <si>
    <t>Emri i Programit</t>
  </si>
  <si>
    <t>Kodi i Programit</t>
  </si>
  <si>
    <t>Qëllimi i politikës së  institucionit</t>
  </si>
  <si>
    <t>Lehtesimi I procedurave te regjistrimit te biznesit,lejeve dhe autorizimeve per krijimin e nje mjedisi rregullator</t>
  </si>
  <si>
    <t>Treguesit e performancës në nivel qëllimi</t>
  </si>
  <si>
    <t>Treguesit e performancës/Produktet:</t>
  </si>
  <si>
    <t xml:space="preserve">Kodi i treguesit </t>
  </si>
  <si>
    <t xml:space="preserve">Emërtimi i treguesit </t>
  </si>
  <si>
    <t>Tregues me bazë 
 gjinore 
( PO )</t>
  </si>
  <si>
    <t>Njësia matese</t>
  </si>
  <si>
    <t xml:space="preserve">Fakti i Vitit
Paraardhës  </t>
  </si>
  <si>
    <t>Buxheti Vjetor 
Plan Fillestar 
Viti 2024</t>
  </si>
  <si>
    <t>Buxheti Vjetor 
Plan i Rishikuar 
Viti 2024</t>
  </si>
  <si>
    <t>Fakti 
i 
Periudhës/progresive</t>
  </si>
  <si>
    <t>Ndryshimi 
(Plan - Fakt)</t>
  </si>
  <si>
    <t>% e realizimit</t>
  </si>
  <si>
    <t>Numri i aktiviteteteve promovuese</t>
  </si>
  <si>
    <t>Nr i kompanive aplikuese</t>
  </si>
  <si>
    <t>Nr i kompanive përfituese</t>
  </si>
  <si>
    <t>Perqindja e realizimit të fondeve</t>
  </si>
  <si>
    <t>Numrii aktiviteteve te organizuara</t>
  </si>
  <si>
    <t>Zgjerimi i rrjetit dhe bashkepunimi me partnere</t>
  </si>
  <si>
    <t>Rritja e aftesive teknologjike te NVM-ve</t>
  </si>
  <si>
    <t>Objektivat e politikës së programit</t>
  </si>
  <si>
    <t xml:space="preserve">Objektivi </t>
  </si>
  <si>
    <t>Suporti I kompanive SME nepermjet fondeve</t>
  </si>
  <si>
    <t>Numri i NVM-ve mbeshtetur me fonde publike dhe donatore</t>
  </si>
  <si>
    <t>0</t>
  </si>
  <si>
    <t>Numri i perfitueseve femra nga fondet per mbeshtetjen e NVM-ve</t>
  </si>
  <si>
    <t>Numri i vendeve të punës të krijuara nga përfituesit e fondit/grantit</t>
  </si>
  <si>
    <t>Perqindja e shumës së grantit të disbursuar ndaj totalit te grantit në buxhet</t>
  </si>
  <si>
    <t>Produktet</t>
  </si>
  <si>
    <t>Kodi i treguesit</t>
  </si>
  <si>
    <t>Emërtimi i treguesit</t>
  </si>
  <si>
    <t>Zhvillimi i qëndrueshëm i biznesit</t>
  </si>
  <si>
    <t>Sherbime te ofruara per bizneset sipas sistemit te regjistrimit te biznesit</t>
  </si>
  <si>
    <t>Sherbime te ofruara per bizneset sipas sistemit re Regjistrimit te licencave</t>
  </si>
  <si>
    <t>Biznese te regjistruara ne Regjistrin Tregetar dhe sherbimet e tjera</t>
  </si>
  <si>
    <t>Licenca te miratuara ne Regjistrin e licensave dhe sherbimeve te tjera</t>
  </si>
  <si>
    <t>Permiresimi i kushteve te punes ( numer)</t>
  </si>
  <si>
    <t>1</t>
  </si>
  <si>
    <t>Biznese te zoteruara nga sipermarres te rinj konkurrues ne treg ndaj totalit</t>
  </si>
  <si>
    <t>Koha e pritjes per licencimin e nje biznesi</t>
  </si>
  <si>
    <t>Koha e pritjes per regjistrimin e nje biznesi</t>
  </si>
  <si>
    <t>Nr. Sherbimesh</t>
  </si>
  <si>
    <t xml:space="preserve">lekë </t>
  </si>
  <si>
    <t>912025AD</t>
  </si>
  <si>
    <t>18AX401</t>
  </si>
  <si>
    <t>Rikonstruksion pjesshem zyrash</t>
  </si>
  <si>
    <t>COPE</t>
  </si>
  <si>
    <t>numer projektesh</t>
  </si>
  <si>
    <t>Numer pajisjesh</t>
  </si>
  <si>
    <t>ANEKSI nr.3 Raporti i performancës së produkteve të QKB</t>
  </si>
  <si>
    <t>Periudha e Raportimit 12-2024</t>
  </si>
  <si>
    <t>në/lekë</t>
  </si>
  <si>
    <t xml:space="preserve"> Emri i Grupit</t>
  </si>
  <si>
    <t>Kodi i grupit</t>
  </si>
  <si>
    <t xml:space="preserve"> Emri i </t>
  </si>
  <si>
    <t>Kodi i programit</t>
  </si>
  <si>
    <t>Kodi i Produktit</t>
  </si>
  <si>
    <t>Emërtimi i Produktit</t>
  </si>
  <si>
    <t xml:space="preserve">Njësia matëse </t>
  </si>
  <si>
    <t>Viti paraardhës</t>
  </si>
  <si>
    <t>Periudha Rapotuese</t>
  </si>
  <si>
    <t>Deviacioni i Kostos për Njësi</t>
  </si>
  <si>
    <t>Sasia Faktike 
(Viti paraardhës)</t>
  </si>
  <si>
    <t>Shpenzimet Faktike 
 (sipas vitit paraardhes)</t>
  </si>
  <si>
    <t>Kosto për Njësi 
(sipas vitit paraardhës)</t>
  </si>
  <si>
    <t>Sasia (sipas planit 
Fillestar Vjetor)</t>
  </si>
  <si>
    <t>Shpenzimet (sipas 
planit Fillestar Vjetor</t>
  </si>
  <si>
    <t>Kosto për Njësi 
(sipas planit Fillestar të vitit</t>
  </si>
  <si>
    <t>Sasia (sipas planit 
të rishikuar të vitit korent)</t>
  </si>
  <si>
    <t>Shpenzimet (sipas /nplanit të rishikuar të vitit korent)</t>
  </si>
  <si>
    <t>Kosto për Njësi(sipas /nplanit të rishikuar të vitit korent)</t>
  </si>
  <si>
    <t>Sasia Faktike (në /mujor vitit korent)</t>
  </si>
  <si>
    <t>Shpenzimet Faktike /n(8 mujor vitit korent)</t>
  </si>
  <si>
    <t>Kosto për Njësi Faktike n/8 mujor korent)</t>
  </si>
  <si>
    <t>13=(12)-(3)</t>
  </si>
  <si>
    <t>14=(12)-(6)</t>
  </si>
  <si>
    <t>15=(12)-(9)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</si>
  <si>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</si>
  <si>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</si>
  <si>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</si>
  <si>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</si>
  <si>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</si>
  <si>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</si>
  <si>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</si>
  <si>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</si>
  <si>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</si>
  <si>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</si>
  <si>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</si>
  <si>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</si>
  <si>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</si>
  <si>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</si>
  <si>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</si>
  <si>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Produktet e realizuara me shpenzimet buxhetore të programit</t>
  </si>
  <si>
    <t>Rikonstruksion i pjesshem zyrash</t>
  </si>
  <si>
    <t>Cope</t>
  </si>
  <si>
    <t>T</t>
  </si>
  <si>
    <t>Total</t>
  </si>
  <si>
    <t>Produktet e realizuara nga përdorimi i të ardhurave jashtë limitit (Nga kapitulli 06)</t>
  </si>
  <si>
    <t>RAPORTI 2/1  Shpenzimet e QKB sipas kapitujve</t>
  </si>
  <si>
    <t>Kodi i Ministrisë</t>
  </si>
  <si>
    <t>Emërtimi i Programit</t>
  </si>
  <si>
    <t>Kodi i Kapitullit</t>
  </si>
  <si>
    <t>Emërtimi i Kapitullit</t>
  </si>
  <si>
    <t>Periudha raportuese</t>
  </si>
  <si>
    <t>Buxheti</t>
  </si>
  <si>
    <t>Artikujt buxhetore</t>
  </si>
  <si>
    <t>230</t>
  </si>
  <si>
    <t>231</t>
  </si>
  <si>
    <t>600</t>
  </si>
  <si>
    <t>601</t>
  </si>
  <si>
    <t>602</t>
  </si>
  <si>
    <t>603</t>
  </si>
  <si>
    <t>604</t>
  </si>
  <si>
    <t>605</t>
  </si>
  <si>
    <t>606</t>
  </si>
  <si>
    <t>Periodike /Vjetore</t>
  </si>
  <si>
    <t>Shpenzime Kapitale të Patrupëzuara</t>
  </si>
  <si>
    <t>Shpenzime Kapitale të Trupëzuara</t>
  </si>
  <si>
    <t>Pagat</t>
  </si>
  <si>
    <t>Kontrib.e Sigurimeve Shoqërore</t>
  </si>
  <si>
    <t>Mallra dhe Shërbime</t>
  </si>
  <si>
    <t>Subveci-net</t>
  </si>
  <si>
    <t>Të Tjera Transfer.Korrente Brendshme</t>
  </si>
  <si>
    <t>Transfer.Korrente të Huaja</t>
  </si>
  <si>
    <t>Transferta për Buxhetet Familiare dhe Individët</t>
  </si>
  <si>
    <t>01</t>
  </si>
  <si>
    <t>Nga Buxheti</t>
  </si>
  <si>
    <t>Plani fillestar</t>
  </si>
  <si>
    <t>Plani i rishikuar</t>
  </si>
  <si>
    <t>Fakti</t>
  </si>
  <si>
    <t>Angazhime</t>
  </si>
  <si>
    <t>02</t>
  </si>
  <si>
    <t>Financim i huaj - Grant</t>
  </si>
  <si>
    <t>08</t>
  </si>
  <si>
    <t>Granti i Universitarit, Spitalorit dhe QKR</t>
  </si>
  <si>
    <t>Ndryshimi ne vlere absolute</t>
  </si>
  <si>
    <t>Realizimi ne %</t>
  </si>
  <si>
    <t>Te ardhura jashte limiti</t>
  </si>
  <si>
    <t>06</t>
  </si>
  <si>
    <t>ANEKSI nr. 2 Raporti mbi Ekzekutimin e Buxhetit per Qendren Kombetare te Biznesit</t>
  </si>
  <si>
    <t>Institucioni</t>
  </si>
  <si>
    <t>QKB</t>
  </si>
  <si>
    <t>EMËRTIME</t>
  </si>
  <si>
    <t>Shpenzimet e Programit</t>
  </si>
  <si>
    <t>Ndryshimi Vjetor                    ( Plan - Fakt)</t>
  </si>
  <si>
    <t xml:space="preserve">% e realizimit </t>
  </si>
  <si>
    <t>Shpenzime              Faktike</t>
  </si>
  <si>
    <t>Struktura e shpenzimeve               në %</t>
  </si>
  <si>
    <t>Plani Fillestar
 Vjetor 
Viti 2024</t>
  </si>
  <si>
    <t>Plani Vjetor
 i Rishikuar
 Viti 2024</t>
  </si>
  <si>
    <t>Ndryshimi i planit vjetor</t>
  </si>
  <si>
    <t>Shpenzime Faktike të Periudhës/Progresive4-12</t>
  </si>
  <si>
    <t>7 (5-3)</t>
  </si>
  <si>
    <t>10 (5-8)</t>
  </si>
  <si>
    <t>11 ( 8/5)</t>
  </si>
  <si>
    <t>Shpenzimet sipas klasifikimit ekonomik</t>
  </si>
  <si>
    <t>Emërtimi</t>
  </si>
  <si>
    <t>Paga</t>
  </si>
  <si>
    <t>Sigurime Shoqërore</t>
  </si>
  <si>
    <t>Mallra dhe Shërbime të Tjera</t>
  </si>
  <si>
    <t>Subvencione</t>
  </si>
  <si>
    <t>Transferta Korente të Brendshme</t>
  </si>
  <si>
    <t>Transferta Korente të Huaja</t>
  </si>
  <si>
    <t>Trans per Buxh. Fam. &amp; Individ</t>
  </si>
  <si>
    <t>Nëntotali Shpenzime Korente</t>
  </si>
  <si>
    <t>Kapitale të Patrupëzuara</t>
  </si>
  <si>
    <t>Kapitale të Trupëzuara</t>
  </si>
  <si>
    <t>Nëntotali Shpenzime Kapitale me financim të brendshëm</t>
  </si>
  <si>
    <t>Nëntotali Shpenzime Kapitale me financim të huaj</t>
  </si>
  <si>
    <t>Totali i Shpenzimeve Kapitale</t>
  </si>
  <si>
    <t>Totali i Shpenzimeve Buxhetore të Programit</t>
  </si>
  <si>
    <t>Shpenzime Korente nga të Ardhurat Jashtë limitit (Kap 06)</t>
  </si>
  <si>
    <t>Shpenzime Kapitale nga të Ardhurat Jashtë limitit (Kap 06)</t>
  </si>
  <si>
    <t>Totali i Shpenzimeve të Programit</t>
  </si>
  <si>
    <t>Shpenzimet sipas produkteve të programit buxhetor</t>
  </si>
  <si>
    <t>Artikulli</t>
  </si>
  <si>
    <t>Totali i Shpenzime Korente</t>
  </si>
  <si>
    <t>Kodi i produktit</t>
  </si>
  <si>
    <t>Emertimi</t>
  </si>
  <si>
    <t>Totali Shpenzime për Investime</t>
  </si>
  <si>
    <t>Total Shpenzime nga të ardhurat jashtë limitit (Kap 06)</t>
  </si>
  <si>
    <t>Shpenzime korente nga të ardhurat jashtë limitit (Kap 06)</t>
  </si>
  <si>
    <t>Aneksi 1.2 "Shpenzimet Buxhetore në Total /Institucioni Buxhetor Qendra Kombetare e Biznesit"</t>
  </si>
  <si>
    <t>Kodi i Ministris</t>
  </si>
  <si>
    <t>Kodi i Programi</t>
  </si>
  <si>
    <t>Viti</t>
  </si>
  <si>
    <t>Tipi i Buxhetit</t>
  </si>
  <si>
    <t>Art. 230</t>
  </si>
  <si>
    <t>Art. 231</t>
  </si>
  <si>
    <t>Art. 600</t>
  </si>
  <si>
    <t>Art. 601</t>
  </si>
  <si>
    <t>Art. 602</t>
  </si>
  <si>
    <t>Art. 603</t>
  </si>
  <si>
    <t>Art. 604</t>
  </si>
  <si>
    <t>Art. 605</t>
  </si>
  <si>
    <t>Art. 606</t>
  </si>
  <si>
    <t>10</t>
  </si>
  <si>
    <t>01110</t>
  </si>
  <si>
    <t>Planifikimi, Menaxhimi dhe Administrimi</t>
  </si>
  <si>
    <t>Shpenzime faktike</t>
  </si>
  <si>
    <t>01120</t>
  </si>
  <si>
    <t>Menaxhimi i Shpezimeve Publike</t>
  </si>
  <si>
    <t>01130</t>
  </si>
  <si>
    <t>Ekzekutimi i Pagesave të Ndryshme</t>
  </si>
  <si>
    <t>01140</t>
  </si>
  <si>
    <t>Menaxhimi i te Ardhurave Tatimore</t>
  </si>
  <si>
    <t>01150</t>
  </si>
  <si>
    <t>Menaxhimi i te Ardhurave Doganore</t>
  </si>
  <si>
    <t>01160</t>
  </si>
  <si>
    <t>Lufta kunder Transaksioneve Finnaciare Jo-Ligjore</t>
  </si>
  <si>
    <t>04160</t>
  </si>
  <si>
    <t>Mbeshtetje per Mbikeqyrjen e Tregut, Infras. E Cilesise dhe Pron.Industriale</t>
  </si>
  <si>
    <t>04170</t>
  </si>
  <si>
    <t>Inspektimi i Punes</t>
  </si>
  <si>
    <t>06190</t>
  </si>
  <si>
    <t>Strehimi</t>
  </si>
  <si>
    <t>09240</t>
  </si>
  <si>
    <t>Arsimi i Mesem (Profesional)</t>
  </si>
  <si>
    <t>10220</t>
  </si>
  <si>
    <t>Sigurimi Shoqeror</t>
  </si>
  <si>
    <t>10550</t>
  </si>
  <si>
    <t>Tregu i Punes</t>
  </si>
  <si>
    <t>Total i Ministrisë/Institucionit</t>
  </si>
  <si>
    <t>Numri i punonjesve në Total</t>
  </si>
  <si>
    <t>Numri faktik</t>
  </si>
  <si>
    <t xml:space="preserve">ANEKSI 1.1 Raporti i Shpenzimeve të Qendres Kombetare te Biznesit/Institucionit sipas kapitujve </t>
  </si>
  <si>
    <t xml:space="preserve">Periudha e Raportimit 12-2024 </t>
  </si>
  <si>
    <t>Shpenzime
Kapitale të Patrupëzuara</t>
  </si>
  <si>
    <t>Shpenzime
Kapitale të Trupëzuara</t>
  </si>
  <si>
    <t>Kontrib.e 
Sigurimeve Shoqërore</t>
  </si>
  <si>
    <t>Mallra dhe
Shërbime</t>
  </si>
  <si>
    <t>Subveci-
net</t>
  </si>
  <si>
    <t>Të Tjera
Transfer.Korrente Brendshme</t>
  </si>
  <si>
    <t>Transfer.
Korrente të Huaja</t>
  </si>
  <si>
    <t>03</t>
  </si>
  <si>
    <t>Kosto lokale</t>
  </si>
  <si>
    <t>04</t>
  </si>
  <si>
    <t>TVSH, Detyrim Doganor</t>
  </si>
  <si>
    <t>05</t>
  </si>
  <si>
    <t>Nga të ardhurat e veta</t>
  </si>
  <si>
    <t xml:space="preserve">Granti i Universitarit, </t>
  </si>
  <si>
    <t>Nga të ardhurat jashtë limitit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</si>
</sst>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"/>
  </numFmts>
  <fonts count="40">
    <font>
      <sz val="11"/>
      <color theme="1"/>
      <name val="Calibri"/>
      <family val="2"/>
      <scheme val="minor"/>
    </font>
    <font>
      <sz val="9"/>
      <color rgb="FF050505"/>
      <name val="SansSerif"/>
      <family val="2"/>
    </font>
    <font>
      <b/>
      <sz val="11"/>
      <color rgb="FF000000"/>
      <name val="Arial"/>
      <family val="2"/>
    </font>
    <font>
      <b/>
      <sz val="9"/>
      <color rgb="FF050505"/>
      <name val="Calibri"/>
      <family val="2"/>
    </font>
    <font>
      <sz val="9"/>
      <color rgb="FF000000"/>
      <name val="Calibri"/>
      <family val="2"/>
    </font>
    <font>
      <b/>
      <i/>
      <sz val="9"/>
      <color rgb="FF002060"/>
      <name val="Calibri"/>
      <family val="2"/>
    </font>
    <font>
      <sz val="9"/>
      <color rgb="FF002060"/>
      <name val="Calibri"/>
      <family val="2"/>
    </font>
    <font>
      <b/>
      <sz val="9"/>
      <color rgb="FFC00000"/>
      <name val="Calibri"/>
      <family val="2"/>
    </font>
    <font>
      <sz val="9"/>
      <color rgb="FF000000"/>
      <name val="SansSerif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8080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C00000"/>
      <name val="Calibri"/>
      <family val="2"/>
    </font>
    <font>
      <b/>
      <sz val="10"/>
      <color rgb="FFC00000"/>
      <name val="Calibri"/>
      <family val="2"/>
    </font>
    <font>
      <b/>
      <sz val="13"/>
      <color rgb="FF000000"/>
      <name val="Calibri"/>
      <family val="2"/>
    </font>
    <font>
      <b/>
      <sz val="11"/>
      <color rgb="FF000000"/>
      <name val="Calibri"/>
      <family val="2"/>
    </font>
    <font>
      <b/>
      <sz val="7"/>
      <color rgb="FF000000"/>
      <name val="Calibri"/>
      <family val="2"/>
    </font>
    <font>
      <i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80808"/>
      <name val="Calibri"/>
      <family val="2"/>
    </font>
    <font>
      <b/>
      <sz val="13"/>
      <color rgb="FF050505"/>
      <name val="Calibri"/>
      <family val="2"/>
    </font>
    <font>
      <b/>
      <sz val="13"/>
      <color rgb="FF080808"/>
      <name val="Calibri"/>
      <family val="2"/>
    </font>
    <font>
      <b/>
      <sz val="8"/>
      <color rgb="FF000000"/>
      <name val="Calibri"/>
      <family val="2"/>
    </font>
    <font>
      <i/>
      <sz val="7"/>
      <color rgb="FF000000"/>
      <name val="Calibri"/>
      <family val="2"/>
    </font>
    <font>
      <sz val="7"/>
      <color rgb="FF000000"/>
      <name val="Calibri"/>
      <family val="2"/>
    </font>
    <font>
      <sz val="8"/>
      <color rgb="FF080808"/>
      <name val="Calibri"/>
      <family val="2"/>
    </font>
    <font>
      <sz val="8"/>
      <color rgb="FF000000"/>
      <name val="Calibri"/>
      <family val="2"/>
    </font>
    <font>
      <b/>
      <sz val="11"/>
      <color rgb="FFC00000"/>
      <name val="Arial"/>
      <family val="2"/>
    </font>
    <font>
      <b/>
      <sz val="9"/>
      <color rgb="FFC00000"/>
      <name val="SansSerif"/>
      <family val="2"/>
    </font>
    <font>
      <b/>
      <sz val="9"/>
      <color rgb="FFC00000"/>
      <name val="Arial"/>
      <family val="2"/>
    </font>
    <font>
      <b/>
      <sz val="7"/>
      <color rgb="FFC00000"/>
      <name val="Arial"/>
      <family val="2"/>
    </font>
    <font>
      <b/>
      <sz val="8"/>
      <color rgb="FF080808"/>
      <name val="Arial"/>
      <family val="2"/>
    </font>
    <font>
      <b/>
      <sz val="7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050505"/>
      <name val="SansSerif"/>
      <family val="2"/>
    </font>
    <font>
      <sz val="7"/>
      <color rgb="FF050505"/>
      <name val="Arial"/>
      <family val="2"/>
    </font>
    <font>
      <sz val="8"/>
      <color rgb="FF080808"/>
      <name val="Arial"/>
      <family val="2"/>
    </font>
    <font>
      <b/>
      <sz val="7"/>
      <color rgb="FF0070C0"/>
      <name val="Arial"/>
      <family val="2"/>
    </font>
  </fonts>
  <fills count="2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E6E6E6"/>
      </patternFill>
    </fill>
    <fill>
      <patternFill patternType="solid">
        <fgColor rgb="FFE6E6E6"/>
      </patternFill>
    </fill>
    <fill>
      <patternFill patternType="solid">
        <fgColor rgb="FFE6E6E6"/>
      </patternFill>
    </fill>
    <fill>
      <patternFill patternType="solid">
        <fgColor rgb="FFE6E6E6"/>
      </patternFill>
    </fill>
    <fill>
      <patternFill patternType="solid">
        <fgColor rgb="FFE6E6E6"/>
      </patternFill>
    </fill>
    <fill>
      <patternFill patternType="solid">
        <fgColor rgb="FFE6E6E6"/>
      </patternFill>
    </fill>
    <fill>
      <patternFill patternType="solid">
        <fgColor rgb="FFE6E6E6"/>
      </patternFill>
    </fill>
    <fill>
      <patternFill patternType="solid">
        <fgColor rgb="FFE6E6E6"/>
      </patternFill>
    </fill>
    <fill>
      <patternFill patternType="none"/>
    </fill>
    <fill>
      <patternFill patternType="none"/>
    </fill>
    <fill>
      <patternFill patternType="solid">
        <fgColor rgb="FFEBF1DE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50505"/>
      </left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uble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80808"/>
      </left>
      <right style="medium">
        <color rgb="FF080808"/>
      </right>
      <top style="thin">
        <color rgb="FF080808"/>
      </top>
      <bottom style="thin">
        <color rgb="FF080808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80808"/>
      </left>
      <right style="medium">
        <color rgb="FF080808"/>
      </right>
      <top style="thin">
        <color rgb="FF080808"/>
      </top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/>
      <top style="medium">
        <color rgb="FF000000"/>
      </top>
      <bottom/>
      <diagonal/>
    </border>
    <border>
      <left style="double">
        <color rgb="FF050505"/>
      </left>
      <right/>
      <top style="double">
        <color rgb="FF050505"/>
      </top>
      <bottom style="thin">
        <color rgb="FF050505"/>
      </bottom>
      <diagonal/>
    </border>
    <border>
      <left/>
      <right/>
      <top style="double">
        <color rgb="FF050505"/>
      </top>
      <bottom style="thin">
        <color rgb="FF050505"/>
      </bottom>
      <diagonal/>
    </border>
    <border>
      <left/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/>
      <top style="thin">
        <color rgb="FF050505"/>
      </top>
      <bottom style="thin">
        <color rgb="FF050505"/>
      </bottom>
      <diagonal/>
    </border>
    <border>
      <left/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50505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50505"/>
      </left>
      <right/>
      <top style="thin">
        <color rgb="FF050505"/>
      </top>
      <bottom style="hair">
        <color rgb="FF050505"/>
      </bottom>
      <diagonal/>
    </border>
    <border>
      <left/>
      <right style="thin">
        <color rgb="FF050505"/>
      </right>
      <top style="thin">
        <color rgb="FF050505"/>
      </top>
      <bottom style="hair">
        <color rgb="FF050505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50505"/>
      </left>
      <right style="hair">
        <color rgb="FF050505"/>
      </right>
      <top style="hair">
        <color rgb="FF050505"/>
      </top>
      <bottom style="thin">
        <color rgb="FF050505"/>
      </bottom>
      <diagonal/>
    </border>
    <border>
      <left style="hair">
        <color rgb="FF050505"/>
      </left>
      <right style="thin">
        <color rgb="FF050505"/>
      </right>
      <top style="hair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medium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medium">
        <color rgb="FF050505"/>
      </bottom>
      <diagonal/>
    </border>
    <border>
      <left style="thin">
        <color rgb="FF050505"/>
      </left>
      <right style="double">
        <color rgb="FF050505"/>
      </right>
      <top style="double">
        <color rgb="FF050505"/>
      </top>
      <bottom style="medium">
        <color rgb="FF050505"/>
      </bottom>
      <diagonal/>
    </border>
  </borders>
  <cellStyleXfs count="2">
    <xf numFmtId="0" fontId="0" fillId="0" borderId="0"/>
    <xf numFmtId="0" fontId="12" fillId="25" borderId="2"/>
  </cellStyleXfs>
  <cellXfs count="214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left" vertical="top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0" fontId="3" fillId="6" borderId="4" xfId="0" applyNumberFormat="1" applyFont="1" applyFill="1" applyBorder="1" applyAlignment="1" applyProtection="1">
      <alignment horizontal="center" vertical="center" wrapText="1"/>
    </xf>
    <xf numFmtId="164" fontId="3" fillId="7" borderId="4" xfId="0" applyNumberFormat="1" applyFont="1" applyFill="1" applyBorder="1" applyAlignment="1" applyProtection="1">
      <alignment horizontal="center" vertical="center" wrapText="1"/>
    </xf>
    <xf numFmtId="0" fontId="3" fillId="8" borderId="5" xfId="0" applyNumberFormat="1" applyFont="1" applyFill="1" applyBorder="1" applyAlignment="1" applyProtection="1">
      <alignment horizontal="center" vertical="center" wrapText="1"/>
    </xf>
    <xf numFmtId="0" fontId="4" fillId="9" borderId="6" xfId="0" applyNumberFormat="1" applyFont="1" applyFill="1" applyBorder="1" applyAlignment="1" applyProtection="1">
      <alignment horizontal="center" vertical="center"/>
    </xf>
    <xf numFmtId="0" fontId="4" fillId="10" borderId="7" xfId="0" applyNumberFormat="1" applyFont="1" applyFill="1" applyBorder="1" applyAlignment="1" applyProtection="1">
      <alignment horizontal="center" vertical="center"/>
    </xf>
    <xf numFmtId="0" fontId="4" fillId="11" borderId="7" xfId="0" applyNumberFormat="1" applyFont="1" applyFill="1" applyBorder="1" applyAlignment="1" applyProtection="1">
      <alignment horizontal="left" vertical="center" wrapText="1"/>
    </xf>
    <xf numFmtId="0" fontId="4" fillId="12" borderId="7" xfId="0" applyNumberFormat="1" applyFont="1" applyFill="1" applyBorder="1" applyAlignment="1" applyProtection="1">
      <alignment horizontal="left" vertical="center" wrapText="1"/>
    </xf>
    <xf numFmtId="0" fontId="5" fillId="13" borderId="7" xfId="0" applyNumberFormat="1" applyFont="1" applyFill="1" applyBorder="1" applyAlignment="1" applyProtection="1">
      <alignment horizontal="left" vertical="center" wrapText="1"/>
    </xf>
    <xf numFmtId="3" fontId="4" fillId="14" borderId="7" xfId="0" applyNumberFormat="1" applyFont="1" applyFill="1" applyBorder="1" applyAlignment="1" applyProtection="1">
      <alignment horizontal="right" vertical="center"/>
    </xf>
    <xf numFmtId="3" fontId="4" fillId="15" borderId="8" xfId="0" applyNumberFormat="1" applyFont="1" applyFill="1" applyBorder="1" applyAlignment="1" applyProtection="1">
      <alignment horizontal="right" vertical="center"/>
    </xf>
    <xf numFmtId="0" fontId="6" fillId="16" borderId="7" xfId="0" applyNumberFormat="1" applyFont="1" applyFill="1" applyBorder="1" applyAlignment="1" applyProtection="1">
      <alignment horizontal="left" vertical="center" wrapText="1"/>
    </xf>
    <xf numFmtId="0" fontId="5" fillId="17" borderId="7" xfId="0" applyNumberFormat="1" applyFont="1" applyFill="1" applyBorder="1" applyAlignment="1" applyProtection="1">
      <alignment horizontal="left" vertical="center" wrapText="1"/>
    </xf>
    <xf numFmtId="3" fontId="6" fillId="18" borderId="7" xfId="0" applyNumberFormat="1" applyFont="1" applyFill="1" applyBorder="1" applyAlignment="1" applyProtection="1">
      <alignment horizontal="right" vertical="center"/>
    </xf>
    <xf numFmtId="3" fontId="6" fillId="19" borderId="8" xfId="0" applyNumberFormat="1" applyFont="1" applyFill="1" applyBorder="1" applyAlignment="1" applyProtection="1">
      <alignment horizontal="right" vertical="center"/>
    </xf>
    <xf numFmtId="0" fontId="7" fillId="20" borderId="7" xfId="0" applyNumberFormat="1" applyFont="1" applyFill="1" applyBorder="1" applyAlignment="1" applyProtection="1">
      <alignment horizontal="left" vertical="center" wrapText="1"/>
    </xf>
    <xf numFmtId="0" fontId="4" fillId="21" borderId="7" xfId="0" applyNumberFormat="1" applyFont="1" applyFill="1" applyBorder="1" applyAlignment="1" applyProtection="1">
      <alignment horizontal="left" vertical="center" wrapText="1"/>
    </xf>
    <xf numFmtId="3" fontId="7" fillId="22" borderId="7" xfId="0" applyNumberFormat="1" applyFont="1" applyFill="1" applyBorder="1" applyAlignment="1" applyProtection="1">
      <alignment horizontal="right" vertical="center"/>
    </xf>
    <xf numFmtId="3" fontId="7" fillId="23" borderId="8" xfId="0" applyNumberFormat="1" applyFont="1" applyFill="1" applyBorder="1" applyAlignment="1" applyProtection="1">
      <alignment horizontal="right" vertical="center"/>
    </xf>
    <xf numFmtId="3" fontId="9" fillId="25" borderId="10" xfId="0" applyNumberFormat="1" applyFont="1" applyFill="1" applyBorder="1" applyAlignment="1" applyProtection="1">
      <alignment horizontal="right" vertical="center"/>
    </xf>
    <xf numFmtId="3" fontId="9" fillId="15" borderId="10" xfId="0" applyNumberFormat="1" applyFont="1" applyFill="1" applyBorder="1" applyAlignment="1" applyProtection="1">
      <alignment horizontal="right" vertical="center"/>
    </xf>
    <xf numFmtId="4" fontId="9" fillId="15" borderId="10" xfId="0" applyNumberFormat="1" applyFont="1" applyFill="1" applyBorder="1" applyAlignment="1" applyProtection="1">
      <alignment horizontal="right" vertical="center"/>
    </xf>
    <xf numFmtId="4" fontId="10" fillId="15" borderId="10" xfId="0" applyNumberFormat="1" applyFont="1" applyFill="1" applyBorder="1" applyAlignment="1" applyProtection="1">
      <alignment horizontal="right" vertical="center"/>
    </xf>
    <xf numFmtId="3" fontId="10" fillId="15" borderId="10" xfId="0" applyNumberFormat="1" applyFont="1" applyFill="1" applyBorder="1" applyAlignment="1" applyProtection="1">
      <alignment horizontal="right" vertical="center"/>
    </xf>
    <xf numFmtId="0" fontId="8" fillId="24" borderId="2" xfId="0" applyNumberFormat="1" applyFont="1" applyFill="1" applyBorder="1" applyAlignment="1" applyProtection="1">
      <alignment horizontal="left" vertical="top"/>
    </xf>
    <xf numFmtId="0" fontId="2" fillId="4" borderId="2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0" fillId="25" borderId="2" xfId="1" applyNumberFormat="1" applyFont="1" applyFill="1" applyBorder="1" applyAlignment="1" applyProtection="1">
      <alignment wrapText="1"/>
      <protection locked="0"/>
    </xf>
    <xf numFmtId="0" fontId="4" fillId="25" borderId="2" xfId="1" applyNumberFormat="1" applyFont="1" applyFill="1" applyBorder="1" applyAlignment="1" applyProtection="1">
      <alignment horizontal="left" vertical="top"/>
    </xf>
    <xf numFmtId="0" fontId="12" fillId="25" borderId="2" xfId="1"/>
    <xf numFmtId="0" fontId="14" fillId="25" borderId="2" xfId="1" applyNumberFormat="1" applyFont="1" applyFill="1" applyBorder="1" applyAlignment="1" applyProtection="1">
      <alignment horizontal="center" vertical="center"/>
    </xf>
    <xf numFmtId="0" fontId="14" fillId="15" borderId="2" xfId="1" applyNumberFormat="1" applyFont="1" applyFill="1" applyBorder="1" applyAlignment="1" applyProtection="1">
      <alignment horizontal="left" vertical="top"/>
    </xf>
    <xf numFmtId="0" fontId="8" fillId="25" borderId="2" xfId="1" applyNumberFormat="1" applyFont="1" applyFill="1" applyBorder="1" applyAlignment="1" applyProtection="1">
      <alignment horizontal="left" vertical="top"/>
    </xf>
    <xf numFmtId="0" fontId="15" fillId="26" borderId="11" xfId="1" applyNumberFormat="1" applyFont="1" applyFill="1" applyBorder="1" applyAlignment="1" applyProtection="1">
      <alignment horizontal="center" vertical="center" wrapText="1"/>
    </xf>
    <xf numFmtId="0" fontId="15" fillId="26" borderId="12" xfId="1" applyNumberFormat="1" applyFont="1" applyFill="1" applyBorder="1" applyAlignment="1" applyProtection="1">
      <alignment horizontal="center" vertical="center" wrapText="1"/>
    </xf>
    <xf numFmtId="0" fontId="15" fillId="26" borderId="12" xfId="1" applyNumberFormat="1" applyFont="1" applyFill="1" applyBorder="1" applyAlignment="1" applyProtection="1">
      <alignment horizontal="center" vertical="center"/>
    </xf>
    <xf numFmtId="0" fontId="15" fillId="26" borderId="13" xfId="1" applyNumberFormat="1" applyFont="1" applyFill="1" applyBorder="1" applyAlignment="1" applyProtection="1">
      <alignment horizontal="center" vertical="center"/>
    </xf>
    <xf numFmtId="0" fontId="15" fillId="26" borderId="14" xfId="1" applyNumberFormat="1" applyFont="1" applyFill="1" applyBorder="1" applyAlignment="1" applyProtection="1">
      <alignment horizontal="center" vertical="center" wrapText="1"/>
    </xf>
    <xf numFmtId="0" fontId="15" fillId="26" borderId="15" xfId="1" applyNumberFormat="1" applyFont="1" applyFill="1" applyBorder="1" applyAlignment="1" applyProtection="1">
      <alignment horizontal="center" vertical="center" wrapText="1"/>
    </xf>
    <xf numFmtId="0" fontId="15" fillId="26" borderId="15" xfId="1" applyNumberFormat="1" applyFont="1" applyFill="1" applyBorder="1" applyAlignment="1" applyProtection="1">
      <alignment horizontal="center" vertical="center"/>
    </xf>
    <xf numFmtId="0" fontId="15" fillId="26" borderId="16" xfId="1" applyNumberFormat="1" applyFont="1" applyFill="1" applyBorder="1" applyAlignment="1" applyProtection="1">
      <alignment horizontal="center" vertical="center"/>
    </xf>
    <xf numFmtId="0" fontId="16" fillId="25" borderId="17" xfId="1" applyNumberFormat="1" applyFont="1" applyFill="1" applyBorder="1" applyAlignment="1" applyProtection="1">
      <alignment horizontal="center" vertical="center" wrapText="1"/>
    </xf>
    <xf numFmtId="0" fontId="4" fillId="25" borderId="18" xfId="1" applyNumberFormat="1" applyFont="1" applyFill="1" applyBorder="1" applyAlignment="1" applyProtection="1">
      <alignment horizontal="left" vertical="center" wrapText="1"/>
    </xf>
    <xf numFmtId="0" fontId="16" fillId="25" borderId="19" xfId="1" applyNumberFormat="1" applyFont="1" applyFill="1" applyBorder="1" applyAlignment="1" applyProtection="1">
      <alignment horizontal="center" vertical="center"/>
    </xf>
    <xf numFmtId="0" fontId="16" fillId="25" borderId="20" xfId="1" applyNumberFormat="1" applyFont="1" applyFill="1" applyBorder="1" applyAlignment="1" applyProtection="1">
      <alignment horizontal="center" vertical="center"/>
    </xf>
    <xf numFmtId="0" fontId="17" fillId="25" borderId="17" xfId="1" applyNumberFormat="1" applyFont="1" applyFill="1" applyBorder="1" applyAlignment="1" applyProtection="1">
      <alignment horizontal="center" vertical="center" wrapText="1"/>
    </xf>
    <xf numFmtId="0" fontId="17" fillId="25" borderId="21" xfId="1" applyNumberFormat="1" applyFont="1" applyFill="1" applyBorder="1" applyAlignment="1" applyProtection="1">
      <alignment horizontal="center" vertical="center"/>
    </xf>
    <xf numFmtId="0" fontId="18" fillId="25" borderId="10" xfId="1" applyNumberFormat="1" applyFont="1" applyFill="1" applyBorder="1" applyAlignment="1" applyProtection="1">
      <alignment horizontal="center" vertical="center" wrapText="1"/>
    </xf>
    <xf numFmtId="0" fontId="18" fillId="25" borderId="22" xfId="1" applyNumberFormat="1" applyFont="1" applyFill="1" applyBorder="1" applyAlignment="1" applyProtection="1">
      <alignment horizontal="center" vertical="center" wrapText="1"/>
    </xf>
    <xf numFmtId="0" fontId="18" fillId="25" borderId="20" xfId="1" applyNumberFormat="1" applyFont="1" applyFill="1" applyBorder="1" applyAlignment="1" applyProtection="1">
      <alignment horizontal="center" vertical="center"/>
    </xf>
    <xf numFmtId="0" fontId="19" fillId="15" borderId="23" xfId="1" applyNumberFormat="1" applyFont="1" applyFill="1" applyBorder="1" applyAlignment="1" applyProtection="1">
      <alignment horizontal="center" vertical="center"/>
    </xf>
    <xf numFmtId="0" fontId="20" fillId="15" borderId="24" xfId="1" applyNumberFormat="1" applyFont="1" applyFill="1" applyBorder="1" applyAlignment="1" applyProtection="1">
      <alignment horizontal="left" vertical="center" wrapText="1"/>
    </xf>
    <xf numFmtId="0" fontId="20" fillId="15" borderId="25" xfId="1" applyNumberFormat="1" applyFont="1" applyFill="1" applyBorder="1" applyAlignment="1" applyProtection="1">
      <alignment horizontal="center" vertical="center"/>
    </xf>
    <xf numFmtId="0" fontId="20" fillId="15" borderId="26" xfId="1" applyNumberFormat="1" applyFont="1" applyFill="1" applyBorder="1" applyAlignment="1" applyProtection="1">
      <alignment horizontal="right" vertical="center" wrapText="1"/>
    </xf>
    <xf numFmtId="0" fontId="20" fillId="15" borderId="25" xfId="1" applyNumberFormat="1" applyFont="1" applyFill="1" applyBorder="1" applyAlignment="1" applyProtection="1">
      <alignment horizontal="right" vertical="center" wrapText="1"/>
    </xf>
    <xf numFmtId="0" fontId="20" fillId="15" borderId="25" xfId="1" applyNumberFormat="1" applyFont="1" applyFill="1" applyBorder="1" applyAlignment="1" applyProtection="1">
      <alignment horizontal="right" vertical="center"/>
    </xf>
    <xf numFmtId="0" fontId="20" fillId="15" borderId="27" xfId="1" applyNumberFormat="1" applyFont="1" applyFill="1" applyBorder="1" applyAlignment="1" applyProtection="1">
      <alignment horizontal="right" vertical="center"/>
    </xf>
    <xf numFmtId="0" fontId="21" fillId="25" borderId="28" xfId="1" applyNumberFormat="1" applyFont="1" applyFill="1" applyBorder="1" applyAlignment="1" applyProtection="1">
      <alignment horizontal="left" vertical="center"/>
    </xf>
    <xf numFmtId="0" fontId="22" fillId="25" borderId="17" xfId="1" applyNumberFormat="1" applyFont="1" applyFill="1" applyBorder="1" applyAlignment="1" applyProtection="1">
      <alignment horizontal="center" vertical="center" wrapText="1"/>
    </xf>
    <xf numFmtId="0" fontId="19" fillId="15" borderId="29" xfId="1" applyNumberFormat="1" applyFont="1" applyFill="1" applyBorder="1" applyAlignment="1" applyProtection="1">
      <alignment horizontal="center" vertical="center"/>
    </xf>
    <xf numFmtId="0" fontId="20" fillId="15" borderId="30" xfId="1" applyNumberFormat="1" applyFont="1" applyFill="1" applyBorder="1" applyAlignment="1" applyProtection="1">
      <alignment horizontal="left" vertical="center" wrapText="1"/>
    </xf>
    <xf numFmtId="0" fontId="23" fillId="25" borderId="19" xfId="1" applyNumberFormat="1" applyFont="1" applyFill="1" applyBorder="1" applyAlignment="1" applyProtection="1">
      <alignment horizontal="center" vertical="center"/>
    </xf>
    <xf numFmtId="0" fontId="24" fillId="25" borderId="20" xfId="1" applyNumberFormat="1" applyFont="1" applyFill="1" applyBorder="1" applyAlignment="1" applyProtection="1">
      <alignment horizontal="left" vertical="center"/>
    </xf>
    <xf numFmtId="0" fontId="25" fillId="25" borderId="23" xfId="1" applyNumberFormat="1" applyFont="1" applyFill="1" applyBorder="1" applyAlignment="1" applyProtection="1">
      <alignment horizontal="center" vertical="center"/>
    </xf>
    <xf numFmtId="0" fontId="26" fillId="25" borderId="30" xfId="1" applyNumberFormat="1" applyFont="1" applyFill="1" applyBorder="1" applyAlignment="1" applyProtection="1">
      <alignment horizontal="left" vertical="center" wrapText="1"/>
    </xf>
    <xf numFmtId="0" fontId="26" fillId="25" borderId="25" xfId="1" applyNumberFormat="1" applyFont="1" applyFill="1" applyBorder="1" applyAlignment="1" applyProtection="1">
      <alignment horizontal="center" vertical="center"/>
    </xf>
    <xf numFmtId="0" fontId="26" fillId="25" borderId="25" xfId="1" applyNumberFormat="1" applyFont="1" applyFill="1" applyBorder="1" applyAlignment="1" applyProtection="1">
      <alignment horizontal="left" vertical="center"/>
    </xf>
    <xf numFmtId="0" fontId="26" fillId="25" borderId="25" xfId="1" applyNumberFormat="1" applyFont="1" applyFill="1" applyBorder="1" applyAlignment="1" applyProtection="1">
      <alignment horizontal="right" vertical="center" wrapText="1"/>
    </xf>
    <xf numFmtId="0" fontId="26" fillId="25" borderId="25" xfId="1" applyNumberFormat="1" applyFont="1" applyFill="1" applyBorder="1" applyAlignment="1" applyProtection="1">
      <alignment horizontal="right" vertical="center"/>
    </xf>
    <xf numFmtId="0" fontId="26" fillId="25" borderId="27" xfId="1" applyNumberFormat="1" applyFont="1" applyFill="1" applyBorder="1" applyAlignment="1" applyProtection="1">
      <alignment horizontal="right" vertical="center"/>
    </xf>
    <xf numFmtId="0" fontId="10" fillId="15" borderId="25" xfId="1" applyNumberFormat="1" applyFont="1" applyFill="1" applyBorder="1" applyAlignment="1" applyProtection="1">
      <alignment horizontal="right" vertical="center"/>
    </xf>
    <xf numFmtId="0" fontId="10" fillId="15" borderId="25" xfId="1" applyNumberFormat="1" applyFont="1" applyFill="1" applyBorder="1" applyAlignment="1" applyProtection="1">
      <alignment horizontal="right" vertical="center" wrapText="1"/>
    </xf>
    <xf numFmtId="2" fontId="10" fillId="15" borderId="27" xfId="1" applyNumberFormat="1" applyFont="1" applyFill="1" applyBorder="1" applyAlignment="1" applyProtection="1">
      <alignment horizontal="right" vertical="center"/>
    </xf>
    <xf numFmtId="0" fontId="27" fillId="25" borderId="28" xfId="1" applyNumberFormat="1" applyFont="1" applyFill="1" applyBorder="1" applyAlignment="1" applyProtection="1">
      <alignment horizontal="left" vertical="center"/>
    </xf>
    <xf numFmtId="0" fontId="27" fillId="25" borderId="31" xfId="1" applyNumberFormat="1" applyFont="1" applyFill="1" applyBorder="1" applyAlignment="1" applyProtection="1">
      <alignment horizontal="left" vertical="center"/>
    </xf>
    <xf numFmtId="0" fontId="28" fillId="25" borderId="25" xfId="1" applyNumberFormat="1" applyFont="1" applyFill="1" applyBorder="1" applyAlignment="1" applyProtection="1">
      <alignment horizontal="center" vertical="center"/>
    </xf>
    <xf numFmtId="0" fontId="28" fillId="25" borderId="32" xfId="1" applyNumberFormat="1" applyFont="1" applyFill="1" applyBorder="1" applyAlignment="1" applyProtection="1">
      <alignment horizontal="left" vertical="center"/>
    </xf>
    <xf numFmtId="3" fontId="28" fillId="25" borderId="33" xfId="1" applyNumberFormat="1" applyFont="1" applyFill="1" applyBorder="1" applyAlignment="1" applyProtection="1">
      <alignment horizontal="right" vertical="center"/>
    </xf>
    <xf numFmtId="3" fontId="10" fillId="15" borderId="33" xfId="1" applyNumberFormat="1" applyFont="1" applyFill="1" applyBorder="1" applyAlignment="1" applyProtection="1">
      <alignment horizontal="right" vertical="center"/>
    </xf>
    <xf numFmtId="2" fontId="10" fillId="15" borderId="33" xfId="1" applyNumberFormat="1" applyFont="1" applyFill="1" applyBorder="1" applyAlignment="1" applyProtection="1">
      <alignment horizontal="right" vertical="center"/>
    </xf>
    <xf numFmtId="4" fontId="10" fillId="15" borderId="10" xfId="1" applyNumberFormat="1" applyFont="1" applyFill="1" applyBorder="1" applyAlignment="1" applyProtection="1">
      <alignment horizontal="right" vertical="center"/>
    </xf>
    <xf numFmtId="1" fontId="10" fillId="15" borderId="33" xfId="1" applyNumberFormat="1" applyFont="1" applyFill="1" applyBorder="1" applyAlignment="1" applyProtection="1">
      <alignment horizontal="right" vertical="center"/>
    </xf>
    <xf numFmtId="0" fontId="28" fillId="25" borderId="25" xfId="1" applyNumberFormat="1" applyFont="1" applyFill="1" applyBorder="1" applyAlignment="1" applyProtection="1">
      <alignment horizontal="left" vertical="center"/>
    </xf>
    <xf numFmtId="3" fontId="28" fillId="25" borderId="34" xfId="1" applyNumberFormat="1" applyFont="1" applyFill="1" applyBorder="1" applyAlignment="1" applyProtection="1">
      <alignment horizontal="right" vertical="center" wrapText="1"/>
    </xf>
    <xf numFmtId="3" fontId="28" fillId="25" borderId="34" xfId="1" applyNumberFormat="1" applyFont="1" applyFill="1" applyBorder="1" applyAlignment="1" applyProtection="1">
      <alignment horizontal="right" vertical="center"/>
    </xf>
    <xf numFmtId="0" fontId="10" fillId="15" borderId="35" xfId="1" applyNumberFormat="1" applyFont="1" applyFill="1" applyBorder="1" applyAlignment="1" applyProtection="1">
      <alignment horizontal="right" vertical="center"/>
    </xf>
    <xf numFmtId="3" fontId="28" fillId="25" borderId="25" xfId="1" applyNumberFormat="1" applyFont="1" applyFill="1" applyBorder="1" applyAlignment="1" applyProtection="1">
      <alignment horizontal="right" vertical="center" wrapText="1"/>
    </xf>
    <xf numFmtId="3" fontId="28" fillId="25" borderId="25" xfId="1" applyNumberFormat="1" applyFont="1" applyFill="1" applyBorder="1" applyAlignment="1" applyProtection="1">
      <alignment horizontal="right" vertical="center"/>
    </xf>
    <xf numFmtId="0" fontId="10" fillId="15" borderId="27" xfId="1" applyNumberFormat="1" applyFont="1" applyFill="1" applyBorder="1" applyAlignment="1" applyProtection="1">
      <alignment horizontal="right" vertical="center"/>
    </xf>
    <xf numFmtId="0" fontId="8" fillId="25" borderId="36" xfId="1" applyNumberFormat="1" applyFont="1" applyFill="1" applyBorder="1" applyAlignment="1" applyProtection="1">
      <alignment horizontal="left" vertical="top"/>
    </xf>
    <xf numFmtId="0" fontId="26" fillId="15" borderId="2" xfId="1" applyNumberFormat="1" applyFont="1" applyFill="1" applyBorder="1" applyAlignment="1" applyProtection="1">
      <alignment horizontal="left" vertical="center"/>
    </xf>
    <xf numFmtId="0" fontId="29" fillId="25" borderId="2" xfId="1" applyNumberFormat="1" applyFont="1" applyFill="1" applyBorder="1" applyAlignment="1" applyProtection="1">
      <alignment horizontal="center" vertical="top"/>
    </xf>
    <xf numFmtId="0" fontId="30" fillId="25" borderId="2" xfId="1" applyNumberFormat="1" applyFont="1" applyFill="1" applyBorder="1" applyAlignment="1" applyProtection="1">
      <alignment horizontal="left" vertical="center"/>
    </xf>
    <xf numFmtId="0" fontId="30" fillId="25" borderId="2" xfId="1" applyNumberFormat="1" applyFont="1" applyFill="1" applyBorder="1" applyAlignment="1" applyProtection="1">
      <alignment horizontal="right" vertical="center"/>
    </xf>
    <xf numFmtId="0" fontId="31" fillId="26" borderId="37" xfId="1" applyNumberFormat="1" applyFont="1" applyFill="1" applyBorder="1" applyAlignment="1" applyProtection="1">
      <alignment horizontal="left" vertical="center" wrapText="1"/>
    </xf>
    <xf numFmtId="0" fontId="31" fillId="26" borderId="38" xfId="1" applyNumberFormat="1" applyFont="1" applyFill="1" applyBorder="1" applyAlignment="1" applyProtection="1">
      <alignment horizontal="center" vertical="center" wrapText="1"/>
    </xf>
    <xf numFmtId="0" fontId="31" fillId="26" borderId="38" xfId="1" applyNumberFormat="1" applyFont="1" applyFill="1" applyBorder="1" applyAlignment="1" applyProtection="1">
      <alignment horizontal="left" vertical="center" wrapText="1"/>
    </xf>
    <xf numFmtId="0" fontId="31" fillId="26" borderId="39" xfId="1" applyNumberFormat="1" applyFont="1" applyFill="1" applyBorder="1" applyAlignment="1" applyProtection="1">
      <alignment horizontal="center" vertical="center" wrapText="1"/>
    </xf>
    <xf numFmtId="0" fontId="31" fillId="26" borderId="40" xfId="1" applyNumberFormat="1" applyFont="1" applyFill="1" applyBorder="1" applyAlignment="1" applyProtection="1">
      <alignment horizontal="left" vertical="center" wrapText="1"/>
    </xf>
    <xf numFmtId="0" fontId="31" fillId="26" borderId="41" xfId="1" applyNumberFormat="1" applyFont="1" applyFill="1" applyBorder="1" applyAlignment="1" applyProtection="1">
      <alignment horizontal="center" vertical="center" wrapText="1"/>
    </xf>
    <xf numFmtId="0" fontId="31" fillId="26" borderId="41" xfId="1" applyNumberFormat="1" applyFont="1" applyFill="1" applyBorder="1" applyAlignment="1" applyProtection="1">
      <alignment horizontal="left" vertical="center" wrapText="1"/>
    </xf>
    <xf numFmtId="0" fontId="31" fillId="26" borderId="42" xfId="1" applyNumberFormat="1" applyFont="1" applyFill="1" applyBorder="1" applyAlignment="1" applyProtection="1">
      <alignment horizontal="center" vertical="center" wrapText="1"/>
    </xf>
    <xf numFmtId="0" fontId="31" fillId="26" borderId="43" xfId="1" applyNumberFormat="1" applyFont="1" applyFill="1" applyBorder="1" applyAlignment="1" applyProtection="1">
      <alignment horizontal="center" vertical="center" wrapText="1"/>
    </xf>
    <xf numFmtId="0" fontId="31" fillId="26" borderId="10" xfId="1" applyNumberFormat="1" applyFont="1" applyFill="1" applyBorder="1" applyAlignment="1" applyProtection="1">
      <alignment horizontal="center" vertical="center" wrapText="1"/>
    </xf>
    <xf numFmtId="0" fontId="32" fillId="26" borderId="44" xfId="1" applyNumberFormat="1" applyFont="1" applyFill="1" applyBorder="1" applyAlignment="1" applyProtection="1">
      <alignment horizontal="center" vertical="center" wrapText="1"/>
    </xf>
    <xf numFmtId="0" fontId="32" fillId="26" borderId="45" xfId="1" applyNumberFormat="1" applyFont="1" applyFill="1" applyBorder="1" applyAlignment="1" applyProtection="1">
      <alignment horizontal="center" vertical="center"/>
    </xf>
    <xf numFmtId="0" fontId="32" fillId="26" borderId="46" xfId="1" applyNumberFormat="1" applyFont="1" applyFill="1" applyBorder="1" applyAlignment="1" applyProtection="1">
      <alignment horizontal="center" vertical="center"/>
    </xf>
    <xf numFmtId="0" fontId="32" fillId="26" borderId="47" xfId="1" applyNumberFormat="1" applyFont="1" applyFill="1" applyBorder="1" applyAlignment="1" applyProtection="1">
      <alignment horizontal="center" vertical="center" wrapText="1"/>
    </xf>
    <xf numFmtId="0" fontId="32" fillId="26" borderId="48" xfId="1" applyNumberFormat="1" applyFont="1" applyFill="1" applyBorder="1" applyAlignment="1" applyProtection="1">
      <alignment horizontal="center" vertical="center" wrapText="1"/>
    </xf>
    <xf numFmtId="0" fontId="32" fillId="26" borderId="49" xfId="1" applyNumberFormat="1" applyFont="1" applyFill="1" applyBorder="1" applyAlignment="1" applyProtection="1">
      <alignment horizontal="center" vertical="center" wrapText="1"/>
    </xf>
    <xf numFmtId="0" fontId="32" fillId="26" borderId="50" xfId="1" applyNumberFormat="1" applyFont="1" applyFill="1" applyBorder="1" applyAlignment="1" applyProtection="1">
      <alignment horizontal="center" vertical="center" wrapText="1"/>
    </xf>
    <xf numFmtId="0" fontId="32" fillId="26" borderId="51" xfId="1" applyNumberFormat="1" applyFont="1" applyFill="1" applyBorder="1" applyAlignment="1" applyProtection="1">
      <alignment horizontal="center" vertical="center" wrapText="1"/>
    </xf>
    <xf numFmtId="0" fontId="32" fillId="26" borderId="52" xfId="1" applyNumberFormat="1" applyFont="1" applyFill="1" applyBorder="1" applyAlignment="1" applyProtection="1">
      <alignment horizontal="center" vertical="center" wrapText="1"/>
    </xf>
    <xf numFmtId="0" fontId="32" fillId="26" borderId="53" xfId="1" applyNumberFormat="1" applyFont="1" applyFill="1" applyBorder="1" applyAlignment="1" applyProtection="1">
      <alignment horizontal="center" vertical="center"/>
    </xf>
    <xf numFmtId="0" fontId="32" fillId="26" borderId="54" xfId="1" applyNumberFormat="1" applyFont="1" applyFill="1" applyBorder="1" applyAlignment="1" applyProtection="1">
      <alignment horizontal="center" vertical="center"/>
    </xf>
    <xf numFmtId="0" fontId="32" fillId="26" borderId="55" xfId="1" applyNumberFormat="1" applyFont="1" applyFill="1" applyBorder="1" applyAlignment="1" applyProtection="1">
      <alignment horizontal="center" vertical="center"/>
    </xf>
    <xf numFmtId="0" fontId="33" fillId="25" borderId="56" xfId="1" applyNumberFormat="1" applyFont="1" applyFill="1" applyBorder="1" applyAlignment="1" applyProtection="1">
      <alignment horizontal="center" vertical="center" wrapText="1"/>
    </xf>
    <xf numFmtId="0" fontId="33" fillId="25" borderId="57" xfId="1" applyNumberFormat="1" applyFont="1" applyFill="1" applyBorder="1" applyAlignment="1" applyProtection="1">
      <alignment horizontal="center" vertical="center"/>
    </xf>
    <xf numFmtId="0" fontId="33" fillId="25" borderId="58" xfId="1" applyNumberFormat="1" applyFont="1" applyFill="1" applyBorder="1" applyAlignment="1" applyProtection="1">
      <alignment horizontal="center" vertical="center"/>
    </xf>
    <xf numFmtId="0" fontId="33" fillId="25" borderId="59" xfId="1" applyNumberFormat="1" applyFont="1" applyFill="1" applyBorder="1" applyAlignment="1" applyProtection="1">
      <alignment horizontal="center" vertical="center"/>
    </xf>
    <xf numFmtId="0" fontId="33" fillId="25" borderId="60" xfId="1" applyNumberFormat="1" applyFont="1" applyFill="1" applyBorder="1" applyAlignment="1" applyProtection="1">
      <alignment horizontal="center" vertical="center"/>
    </xf>
    <xf numFmtId="0" fontId="9" fillId="25" borderId="61" xfId="1" applyNumberFormat="1" applyFont="1" applyFill="1" applyBorder="1" applyAlignment="1" applyProtection="1">
      <alignment horizontal="center" vertical="center"/>
    </xf>
    <xf numFmtId="0" fontId="20" fillId="25" borderId="10" xfId="1" applyNumberFormat="1" applyFont="1" applyFill="1" applyBorder="1" applyAlignment="1" applyProtection="1">
      <alignment horizontal="left" vertical="center" wrapText="1"/>
    </xf>
    <xf numFmtId="0" fontId="9" fillId="25" borderId="10" xfId="1" applyNumberFormat="1" applyFont="1" applyFill="1" applyBorder="1" applyAlignment="1" applyProtection="1">
      <alignment horizontal="left" vertical="center"/>
    </xf>
    <xf numFmtId="3" fontId="9" fillId="25" borderId="10" xfId="1" applyNumberFormat="1" applyFont="1" applyFill="1" applyBorder="1" applyAlignment="1" applyProtection="1">
      <alignment horizontal="right" vertical="center"/>
    </xf>
    <xf numFmtId="3" fontId="9" fillId="15" borderId="10" xfId="1" applyNumberFormat="1" applyFont="1" applyFill="1" applyBorder="1" applyAlignment="1" applyProtection="1">
      <alignment horizontal="right" vertical="center"/>
    </xf>
    <xf numFmtId="3" fontId="9" fillId="27" borderId="10" xfId="1" applyNumberFormat="1" applyFont="1" applyFill="1" applyBorder="1" applyAlignment="1" applyProtection="1">
      <alignment horizontal="right" vertical="center"/>
    </xf>
    <xf numFmtId="3" fontId="9" fillId="25" borderId="62" xfId="1" applyNumberFormat="1" applyFont="1" applyFill="1" applyBorder="1" applyAlignment="1" applyProtection="1">
      <alignment horizontal="right" vertical="center" wrapText="1"/>
    </xf>
    <xf numFmtId="0" fontId="9" fillId="25" borderId="10" xfId="1" applyNumberFormat="1" applyFont="1" applyFill="1" applyBorder="1" applyAlignment="1" applyProtection="1">
      <alignment horizontal="right" vertical="center"/>
    </xf>
    <xf numFmtId="0" fontId="33" fillId="25" borderId="63" xfId="1" applyNumberFormat="1" applyFont="1" applyFill="1" applyBorder="1" applyAlignment="1" applyProtection="1">
      <alignment horizontal="center" vertical="center" wrapText="1"/>
    </xf>
    <xf numFmtId="0" fontId="33" fillId="25" borderId="64" xfId="1" applyNumberFormat="1" applyFont="1" applyFill="1" applyBorder="1" applyAlignment="1" applyProtection="1">
      <alignment horizontal="center" vertical="center" wrapText="1"/>
    </xf>
    <xf numFmtId="0" fontId="9" fillId="15" borderId="61" xfId="1" applyNumberFormat="1" applyFont="1" applyFill="1" applyBorder="1" applyAlignment="1" applyProtection="1">
      <alignment horizontal="center" vertical="center" wrapText="1"/>
    </xf>
    <xf numFmtId="0" fontId="34" fillId="15" borderId="10" xfId="1" applyNumberFormat="1" applyFont="1" applyFill="1" applyBorder="1" applyAlignment="1" applyProtection="1">
      <alignment horizontal="left" vertical="center" wrapText="1"/>
    </xf>
    <xf numFmtId="0" fontId="9" fillId="15" borderId="10" xfId="1" applyNumberFormat="1" applyFont="1" applyFill="1" applyBorder="1" applyAlignment="1" applyProtection="1">
      <alignment horizontal="left" vertical="center" wrapText="1"/>
    </xf>
    <xf numFmtId="3" fontId="35" fillId="15" borderId="10" xfId="1" applyNumberFormat="1" applyFont="1" applyFill="1" applyBorder="1" applyAlignment="1" applyProtection="1">
      <alignment horizontal="right" vertical="center" wrapText="1"/>
    </xf>
    <xf numFmtId="0" fontId="13" fillId="25" borderId="2" xfId="1" applyFont="1"/>
    <xf numFmtId="0" fontId="8" fillId="25" borderId="65" xfId="1" applyNumberFormat="1" applyFont="1" applyFill="1" applyBorder="1" applyAlignment="1" applyProtection="1">
      <alignment horizontal="left" vertical="top"/>
    </xf>
    <xf numFmtId="0" fontId="1" fillId="25" borderId="2" xfId="1" applyNumberFormat="1" applyFont="1" applyFill="1" applyBorder="1" applyAlignment="1" applyProtection="1">
      <alignment horizontal="left" vertical="top"/>
    </xf>
    <xf numFmtId="0" fontId="2" fillId="25" borderId="2" xfId="1" applyNumberFormat="1" applyFont="1" applyFill="1" applyBorder="1" applyAlignment="1" applyProtection="1">
      <alignment horizontal="center" vertical="top"/>
    </xf>
    <xf numFmtId="0" fontId="36" fillId="25" borderId="2" xfId="1" applyNumberFormat="1" applyFont="1" applyFill="1" applyBorder="1" applyAlignment="1" applyProtection="1">
      <alignment horizontal="left" vertical="center"/>
    </xf>
    <xf numFmtId="0" fontId="1" fillId="25" borderId="2" xfId="1" applyNumberFormat="1" applyFont="1" applyFill="1" applyBorder="1" applyAlignment="1" applyProtection="1">
      <alignment horizontal="left" vertical="top"/>
    </xf>
    <xf numFmtId="0" fontId="3" fillId="25" borderId="3" xfId="1" applyNumberFormat="1" applyFont="1" applyFill="1" applyBorder="1" applyAlignment="1" applyProtection="1">
      <alignment horizontal="center" vertical="center" wrapText="1"/>
    </xf>
    <xf numFmtId="0" fontId="3" fillId="25" borderId="4" xfId="1" applyNumberFormat="1" applyFont="1" applyFill="1" applyBorder="1" applyAlignment="1" applyProtection="1">
      <alignment horizontal="center" vertical="center" wrapText="1"/>
    </xf>
    <xf numFmtId="0" fontId="3" fillId="25" borderId="4" xfId="1" applyNumberFormat="1" applyFont="1" applyFill="1" applyBorder="1" applyAlignment="1" applyProtection="1">
      <alignment horizontal="center" vertical="center"/>
    </xf>
    <xf numFmtId="0" fontId="3" fillId="25" borderId="66" xfId="1" applyNumberFormat="1" applyFont="1" applyFill="1" applyBorder="1" applyAlignment="1" applyProtection="1">
      <alignment horizontal="center" vertical="center"/>
    </xf>
    <xf numFmtId="0" fontId="3" fillId="25" borderId="9" xfId="1" applyNumberFormat="1" applyFont="1" applyFill="1" applyBorder="1" applyAlignment="1" applyProtection="1">
      <alignment horizontal="center" vertical="center"/>
    </xf>
    <xf numFmtId="0" fontId="3" fillId="25" borderId="67" xfId="1" applyNumberFormat="1" applyFont="1" applyFill="1" applyBorder="1" applyAlignment="1" applyProtection="1">
      <alignment horizontal="center" vertical="center"/>
    </xf>
    <xf numFmtId="0" fontId="3" fillId="25" borderId="9" xfId="1" applyNumberFormat="1" applyFont="1" applyFill="1" applyBorder="1" applyAlignment="1" applyProtection="1">
      <alignment horizontal="center" vertical="center" wrapText="1"/>
    </xf>
    <xf numFmtId="0" fontId="37" fillId="25" borderId="9" xfId="1" applyNumberFormat="1" applyFont="1" applyFill="1" applyBorder="1" applyAlignment="1" applyProtection="1">
      <alignment horizontal="center" vertical="center" wrapText="1"/>
    </xf>
    <xf numFmtId="0" fontId="3" fillId="25" borderId="67" xfId="1" applyNumberFormat="1" applyFont="1" applyFill="1" applyBorder="1" applyAlignment="1" applyProtection="1">
      <alignment horizontal="center" vertical="center" wrapText="1"/>
    </xf>
    <xf numFmtId="0" fontId="4" fillId="25" borderId="61" xfId="1" applyNumberFormat="1" applyFont="1" applyFill="1" applyBorder="1" applyAlignment="1" applyProtection="1">
      <alignment horizontal="center" vertical="center"/>
    </xf>
    <xf numFmtId="0" fontId="4" fillId="25" borderId="10" xfId="1" applyNumberFormat="1" applyFont="1" applyFill="1" applyBorder="1" applyAlignment="1" applyProtection="1">
      <alignment horizontal="center" vertical="center"/>
    </xf>
    <xf numFmtId="0" fontId="4" fillId="25" borderId="10" xfId="1" applyNumberFormat="1" applyFont="1" applyFill="1" applyBorder="1" applyAlignment="1" applyProtection="1">
      <alignment horizontal="left" vertical="center"/>
    </xf>
    <xf numFmtId="0" fontId="4" fillId="25" borderId="10" xfId="1" applyNumberFormat="1" applyFont="1" applyFill="1" applyBorder="1" applyAlignment="1" applyProtection="1">
      <alignment horizontal="center" vertical="center"/>
    </xf>
    <xf numFmtId="0" fontId="4" fillId="25" borderId="10" xfId="1" applyNumberFormat="1" applyFont="1" applyFill="1" applyBorder="1" applyAlignment="1" applyProtection="1">
      <alignment horizontal="left" vertical="center" wrapText="1"/>
    </xf>
    <xf numFmtId="3" fontId="4" fillId="25" borderId="10" xfId="1" applyNumberFormat="1" applyFont="1" applyFill="1" applyBorder="1" applyAlignment="1" applyProtection="1">
      <alignment horizontal="right" vertical="center"/>
    </xf>
    <xf numFmtId="3" fontId="4" fillId="25" borderId="62" xfId="1" applyNumberFormat="1" applyFont="1" applyFill="1" applyBorder="1" applyAlignment="1" applyProtection="1">
      <alignment horizontal="right" vertical="center"/>
    </xf>
    <xf numFmtId="0" fontId="8" fillId="25" borderId="2" xfId="1" applyNumberFormat="1" applyFont="1" applyFill="1" applyBorder="1" applyAlignment="1" applyProtection="1">
      <alignment horizontal="left" vertical="top"/>
    </xf>
    <xf numFmtId="0" fontId="31" fillId="26" borderId="37" xfId="1" applyNumberFormat="1" applyFont="1" applyFill="1" applyBorder="1" applyAlignment="1" applyProtection="1">
      <alignment horizontal="left" vertical="center"/>
    </xf>
    <xf numFmtId="0" fontId="31" fillId="26" borderId="38" xfId="1" applyNumberFormat="1" applyFont="1" applyFill="1" applyBorder="1" applyAlignment="1" applyProtection="1">
      <alignment horizontal="center" vertical="center"/>
    </xf>
    <xf numFmtId="0" fontId="31" fillId="26" borderId="38" xfId="1" applyNumberFormat="1" applyFont="1" applyFill="1" applyBorder="1" applyAlignment="1" applyProtection="1">
      <alignment horizontal="left" vertical="center"/>
    </xf>
    <xf numFmtId="0" fontId="31" fillId="26" borderId="39" xfId="1" applyNumberFormat="1" applyFont="1" applyFill="1" applyBorder="1" applyAlignment="1" applyProtection="1">
      <alignment horizontal="center" vertical="center"/>
    </xf>
    <xf numFmtId="0" fontId="31" fillId="26" borderId="40" xfId="1" applyNumberFormat="1" applyFont="1" applyFill="1" applyBorder="1" applyAlignment="1" applyProtection="1">
      <alignment horizontal="left" vertical="center"/>
    </xf>
    <xf numFmtId="0" fontId="31" fillId="26" borderId="41" xfId="1" applyNumberFormat="1" applyFont="1" applyFill="1" applyBorder="1" applyAlignment="1" applyProtection="1">
      <alignment horizontal="center" vertical="center"/>
    </xf>
    <xf numFmtId="0" fontId="31" fillId="26" borderId="41" xfId="1" applyNumberFormat="1" applyFont="1" applyFill="1" applyBorder="1" applyAlignment="1" applyProtection="1">
      <alignment horizontal="left" vertical="center"/>
    </xf>
    <xf numFmtId="0" fontId="31" fillId="26" borderId="42" xfId="1" applyNumberFormat="1" applyFont="1" applyFill="1" applyBorder="1" applyAlignment="1" applyProtection="1">
      <alignment horizontal="center" vertical="center"/>
    </xf>
    <xf numFmtId="0" fontId="29" fillId="26" borderId="53" xfId="1" applyNumberFormat="1" applyFont="1" applyFill="1" applyBorder="1" applyAlignment="1" applyProtection="1">
      <alignment horizontal="center" vertical="center"/>
    </xf>
    <xf numFmtId="0" fontId="31" fillId="26" borderId="62" xfId="1" applyNumberFormat="1" applyFont="1" applyFill="1" applyBorder="1" applyAlignment="1" applyProtection="1">
      <alignment horizontal="center" vertical="center"/>
    </xf>
    <xf numFmtId="0" fontId="32" fillId="26" borderId="68" xfId="1" applyNumberFormat="1" applyFont="1" applyFill="1" applyBorder="1" applyAlignment="1" applyProtection="1">
      <alignment horizontal="right" vertical="center"/>
    </xf>
    <xf numFmtId="164" fontId="32" fillId="26" borderId="69" xfId="1" applyNumberFormat="1" applyFont="1" applyFill="1" applyBorder="1" applyAlignment="1" applyProtection="1">
      <alignment horizontal="left" vertical="center"/>
    </xf>
    <xf numFmtId="0" fontId="32" fillId="26" borderId="45" xfId="1" applyNumberFormat="1" applyFont="1" applyFill="1" applyBorder="1" applyAlignment="1" applyProtection="1">
      <alignment horizontal="center" vertical="center"/>
    </xf>
    <xf numFmtId="0" fontId="32" fillId="26" borderId="9" xfId="1" applyNumberFormat="1" applyFont="1" applyFill="1" applyBorder="1" applyAlignment="1" applyProtection="1">
      <alignment horizontal="center" vertical="center" wrapText="1"/>
    </xf>
    <xf numFmtId="0" fontId="32" fillId="26" borderId="62" xfId="1" applyNumberFormat="1" applyFont="1" applyFill="1" applyBorder="1" applyAlignment="1" applyProtection="1">
      <alignment horizontal="center" vertical="center" wrapText="1"/>
    </xf>
    <xf numFmtId="0" fontId="32" fillId="26" borderId="70" xfId="1" applyNumberFormat="1" applyFont="1" applyFill="1" applyBorder="1" applyAlignment="1" applyProtection="1">
      <alignment horizontal="center" vertical="center" wrapText="1"/>
    </xf>
    <xf numFmtId="0" fontId="32" fillId="26" borderId="71" xfId="1" applyNumberFormat="1" applyFont="1" applyFill="1" applyBorder="1" applyAlignment="1" applyProtection="1">
      <alignment horizontal="center" vertical="center" wrapText="1"/>
    </xf>
    <xf numFmtId="0" fontId="33" fillId="25" borderId="56" xfId="1" applyNumberFormat="1" applyFont="1" applyFill="1" applyBorder="1" applyAlignment="1" applyProtection="1">
      <alignment horizontal="center" vertical="center"/>
    </xf>
    <xf numFmtId="0" fontId="33" fillId="25" borderId="72" xfId="1" applyNumberFormat="1" applyFont="1" applyFill="1" applyBorder="1" applyAlignment="1" applyProtection="1">
      <alignment horizontal="center" vertical="center"/>
    </xf>
    <xf numFmtId="0" fontId="38" fillId="25" borderId="73" xfId="1" applyNumberFormat="1" applyFont="1" applyFill="1" applyBorder="1" applyAlignment="1" applyProtection="1">
      <alignment horizontal="center" vertical="center"/>
    </xf>
    <xf numFmtId="0" fontId="11" fillId="25" borderId="74" xfId="1" applyNumberFormat="1" applyFont="1" applyFill="1" applyBorder="1" applyAlignment="1" applyProtection="1">
      <alignment horizontal="center" vertical="center"/>
    </xf>
    <xf numFmtId="0" fontId="33" fillId="25" borderId="75" xfId="1" applyNumberFormat="1" applyFont="1" applyFill="1" applyBorder="1" applyAlignment="1" applyProtection="1">
      <alignment horizontal="center" vertical="center"/>
    </xf>
    <xf numFmtId="0" fontId="20" fillId="15" borderId="61" xfId="1" applyNumberFormat="1" applyFont="1" applyFill="1" applyBorder="1" applyAlignment="1" applyProtection="1">
      <alignment horizontal="center" vertical="center"/>
    </xf>
    <xf numFmtId="0" fontId="20" fillId="15" borderId="10" xfId="1" applyNumberFormat="1" applyFont="1" applyFill="1" applyBorder="1" applyAlignment="1" applyProtection="1">
      <alignment horizontal="left" vertical="center"/>
    </xf>
    <xf numFmtId="4" fontId="20" fillId="15" borderId="10" xfId="1" applyNumberFormat="1" applyFont="1" applyFill="1" applyBorder="1" applyAlignment="1" applyProtection="1">
      <alignment horizontal="right" vertical="center"/>
    </xf>
    <xf numFmtId="3" fontId="20" fillId="15" borderId="10" xfId="1" applyNumberFormat="1" applyFont="1" applyFill="1" applyBorder="1" applyAlignment="1" applyProtection="1">
      <alignment horizontal="right" vertical="center"/>
    </xf>
    <xf numFmtId="3" fontId="10" fillId="25" borderId="10" xfId="1" applyNumberFormat="1" applyFont="1" applyFill="1" applyBorder="1" applyAlignment="1" applyProtection="1">
      <alignment horizontal="right" vertical="center"/>
    </xf>
    <xf numFmtId="3" fontId="10" fillId="15" borderId="10" xfId="1" applyNumberFormat="1" applyFont="1" applyFill="1" applyBorder="1" applyAlignment="1" applyProtection="1">
      <alignment horizontal="right" vertical="center"/>
    </xf>
    <xf numFmtId="3" fontId="20" fillId="15" borderId="62" xfId="1" applyNumberFormat="1" applyFont="1" applyFill="1" applyBorder="1" applyAlignment="1" applyProtection="1">
      <alignment horizontal="right" vertical="center"/>
    </xf>
    <xf numFmtId="0" fontId="34" fillId="15" borderId="61" xfId="1" applyNumberFormat="1" applyFont="1" applyFill="1" applyBorder="1" applyAlignment="1" applyProtection="1">
      <alignment horizontal="center" vertical="center"/>
    </xf>
    <xf numFmtId="0" fontId="34" fillId="15" borderId="10" xfId="1" applyNumberFormat="1" applyFont="1" applyFill="1" applyBorder="1" applyAlignment="1" applyProtection="1">
      <alignment horizontal="left" vertical="center"/>
    </xf>
    <xf numFmtId="4" fontId="34" fillId="15" borderId="10" xfId="1" applyNumberFormat="1" applyFont="1" applyFill="1" applyBorder="1" applyAlignment="1" applyProtection="1">
      <alignment horizontal="right" vertical="center"/>
    </xf>
    <xf numFmtId="0" fontId="32" fillId="15" borderId="61" xfId="1" applyNumberFormat="1" applyFont="1" applyFill="1" applyBorder="1" applyAlignment="1" applyProtection="1">
      <alignment horizontal="center" vertical="center"/>
    </xf>
    <xf numFmtId="0" fontId="32" fillId="15" borderId="10" xfId="1" applyNumberFormat="1" applyFont="1" applyFill="1" applyBorder="1" applyAlignment="1" applyProtection="1">
      <alignment horizontal="left" vertical="center"/>
    </xf>
    <xf numFmtId="4" fontId="32" fillId="15" borderId="10" xfId="1" applyNumberFormat="1" applyFont="1" applyFill="1" applyBorder="1" applyAlignment="1" applyProtection="1">
      <alignment horizontal="right" vertical="center"/>
    </xf>
    <xf numFmtId="0" fontId="33" fillId="25" borderId="76" xfId="1" applyNumberFormat="1" applyFont="1" applyFill="1" applyBorder="1" applyAlignment="1" applyProtection="1">
      <alignment horizontal="center" vertical="center"/>
    </xf>
    <xf numFmtId="0" fontId="33" fillId="25" borderId="77" xfId="1" applyNumberFormat="1" applyFont="1" applyFill="1" applyBorder="1" applyAlignment="1" applyProtection="1">
      <alignment horizontal="center" vertical="center"/>
    </xf>
    <xf numFmtId="0" fontId="33" fillId="25" borderId="78" xfId="1" applyNumberFormat="1" applyFont="1" applyFill="1" applyBorder="1" applyAlignment="1" applyProtection="1">
      <alignment horizontal="center" vertical="center"/>
    </xf>
    <xf numFmtId="0" fontId="33" fillId="25" borderId="79" xfId="1" applyNumberFormat="1" applyFont="1" applyFill="1" applyBorder="1" applyAlignment="1" applyProtection="1">
      <alignment horizontal="center" vertical="center"/>
    </xf>
    <xf numFmtId="0" fontId="33" fillId="25" borderId="80" xfId="1" applyNumberFormat="1" applyFont="1" applyFill="1" applyBorder="1" applyAlignment="1" applyProtection="1">
      <alignment horizontal="center" vertical="center"/>
    </xf>
    <xf numFmtId="0" fontId="11" fillId="25" borderId="73" xfId="1" applyNumberFormat="1" applyFont="1" applyFill="1" applyBorder="1" applyAlignment="1" applyProtection="1">
      <alignment horizontal="center" vertical="center"/>
    </xf>
    <xf numFmtId="0" fontId="32" fillId="15" borderId="10" xfId="1" applyNumberFormat="1" applyFont="1" applyFill="1" applyBorder="1" applyAlignment="1" applyProtection="1">
      <alignment horizontal="left" vertical="center" wrapText="1"/>
    </xf>
    <xf numFmtId="0" fontId="20" fillId="15" borderId="10" xfId="1" applyNumberFormat="1" applyFont="1" applyFill="1" applyBorder="1" applyAlignment="1" applyProtection="1">
      <alignment horizontal="left" vertical="center" wrapText="1"/>
    </xf>
    <xf numFmtId="3" fontId="32" fillId="15" borderId="10" xfId="1" applyNumberFormat="1" applyFont="1" applyFill="1" applyBorder="1" applyAlignment="1" applyProtection="1">
      <alignment horizontal="right" vertical="center"/>
    </xf>
    <xf numFmtId="0" fontId="39" fillId="15" borderId="10" xfId="1" applyNumberFormat="1" applyFont="1" applyFill="1" applyBorder="1" applyAlignment="1" applyProtection="1">
      <alignment horizontal="left" vertical="center" wrapText="1"/>
    </xf>
    <xf numFmtId="4" fontId="39" fillId="15" borderId="10" xfId="1" applyNumberFormat="1" applyFont="1" applyFill="1" applyBorder="1" applyAlignment="1" applyProtection="1">
      <alignment horizontal="right" vertical="center"/>
    </xf>
    <xf numFmtId="0" fontId="3" fillId="25" borderId="81" xfId="1" applyNumberFormat="1" applyFont="1" applyFill="1" applyBorder="1" applyAlignment="1" applyProtection="1">
      <alignment horizontal="center" vertical="center" wrapText="1"/>
    </xf>
    <xf numFmtId="0" fontId="3" fillId="25" borderId="82" xfId="1" applyNumberFormat="1" applyFont="1" applyFill="1" applyBorder="1" applyAlignment="1" applyProtection="1">
      <alignment horizontal="center" vertical="center" wrapText="1"/>
    </xf>
    <xf numFmtId="0" fontId="3" fillId="25" borderId="82" xfId="1" applyNumberFormat="1" applyFont="1" applyFill="1" applyBorder="1" applyAlignment="1" applyProtection="1">
      <alignment horizontal="center" vertical="center"/>
    </xf>
    <xf numFmtId="0" fontId="3" fillId="25" borderId="82" xfId="1" applyNumberFormat="1" applyFont="1" applyFill="1" applyBorder="1" applyAlignment="1" applyProtection="1">
      <alignment horizontal="center" vertical="center"/>
    </xf>
    <xf numFmtId="0" fontId="3" fillId="25" borderId="83" xfId="1" applyNumberFormat="1" applyFont="1" applyFill="1" applyBorder="1" applyAlignment="1" applyProtection="1">
      <alignment horizontal="center" vertical="center"/>
    </xf>
    <xf numFmtId="3" fontId="4" fillId="25" borderId="10" xfId="1" applyNumberFormat="1" applyFont="1" applyFill="1" applyBorder="1" applyAlignment="1" applyProtection="1">
      <alignment horizontal="right" vertical="center"/>
    </xf>
    <xf numFmtId="3" fontId="4" fillId="25" borderId="10" xfId="1" applyNumberFormat="1" applyFont="1" applyFill="1" applyBorder="1" applyAlignment="1" applyProtection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Q39"/>
  <sheetViews>
    <sheetView tabSelected="1" workbookViewId="0">
      <selection activeCell="A40" sqref="A40:XFD43"/>
    </sheetView>
  </sheetViews>
  <sheetFormatPr defaultRowHeight="15"/>
  <cols>
    <col min="1" max="1" width="3.28515625" style="32" customWidth="1"/>
    <col min="2" max="2" width="0.140625" style="32" customWidth="1"/>
    <col min="3" max="3" width="7.7109375" style="32" customWidth="1"/>
    <col min="4" max="4" width="8" style="32" customWidth="1"/>
    <col min="5" max="5" width="30.28515625" style="32" customWidth="1"/>
    <col min="6" max="6" width="11.7109375" style="32" customWidth="1"/>
    <col min="7" max="7" width="20.85546875" style="32" customWidth="1"/>
    <col min="8" max="8" width="16.140625" style="32" customWidth="1"/>
    <col min="9" max="9" width="18.5703125" style="32" customWidth="1"/>
    <col min="10" max="16" width="16.140625" style="32" customWidth="1"/>
    <col min="17" max="17" width="20.28515625" style="32" customWidth="1"/>
    <col min="18" max="16384" width="9.140625" style="32"/>
  </cols>
  <sheetData>
    <row r="1" spans="1:17">
      <c r="A1" s="30"/>
      <c r="B1" s="30"/>
      <c r="C1" s="14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>
      <c r="A2" s="30"/>
      <c r="B2" s="30"/>
      <c r="C2" s="141" t="s">
        <v>265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7" ht="15.75" thickBot="1">
      <c r="A3" s="30"/>
      <c r="B3" s="30"/>
      <c r="C3" s="142" t="s">
        <v>266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</row>
    <row r="4" spans="1:17" ht="16.5" thickTop="1" thickBot="1">
      <c r="A4" s="143"/>
      <c r="B4" s="143"/>
      <c r="C4" s="144" t="s">
        <v>139</v>
      </c>
      <c r="D4" s="145" t="s">
        <v>141</v>
      </c>
      <c r="E4" s="146" t="s">
        <v>142</v>
      </c>
      <c r="F4" s="145" t="s">
        <v>143</v>
      </c>
      <c r="G4" s="145" t="s">
        <v>144</v>
      </c>
      <c r="H4" s="147" t="s">
        <v>145</v>
      </c>
      <c r="I4" s="147"/>
      <c r="J4" s="147"/>
      <c r="K4" s="147"/>
      <c r="L4" s="147"/>
      <c r="M4" s="147"/>
      <c r="N4" s="147"/>
      <c r="O4" s="147"/>
      <c r="P4" s="147"/>
      <c r="Q4" s="147"/>
    </row>
    <row r="5" spans="1:17" ht="16.5" thickTop="1" thickBot="1">
      <c r="A5" s="143"/>
      <c r="B5" s="143"/>
      <c r="C5" s="144"/>
      <c r="D5" s="145"/>
      <c r="E5" s="146"/>
      <c r="F5" s="145"/>
      <c r="G5" s="145"/>
      <c r="H5" s="148" t="s">
        <v>146</v>
      </c>
      <c r="I5" s="148" t="s">
        <v>147</v>
      </c>
      <c r="J5" s="148" t="s">
        <v>148</v>
      </c>
      <c r="K5" s="148" t="s">
        <v>149</v>
      </c>
      <c r="L5" s="148" t="s">
        <v>150</v>
      </c>
      <c r="M5" s="148" t="s">
        <v>151</v>
      </c>
      <c r="N5" s="148" t="s">
        <v>152</v>
      </c>
      <c r="O5" s="148" t="s">
        <v>153</v>
      </c>
      <c r="P5" s="148" t="s">
        <v>154</v>
      </c>
      <c r="Q5" s="149" t="s">
        <v>136</v>
      </c>
    </row>
    <row r="6" spans="1:17" ht="27.75" thickTop="1">
      <c r="A6" s="30"/>
      <c r="B6" s="30"/>
      <c r="C6" s="144"/>
      <c r="D6" s="145"/>
      <c r="E6" s="146"/>
      <c r="F6" s="150" t="s">
        <v>155</v>
      </c>
      <c r="G6" s="145"/>
      <c r="H6" s="151" t="s">
        <v>267</v>
      </c>
      <c r="I6" s="151" t="s">
        <v>268</v>
      </c>
      <c r="J6" s="151" t="s">
        <v>158</v>
      </c>
      <c r="K6" s="151" t="s">
        <v>269</v>
      </c>
      <c r="L6" s="151" t="s">
        <v>270</v>
      </c>
      <c r="M6" s="151" t="s">
        <v>271</v>
      </c>
      <c r="N6" s="151" t="s">
        <v>272</v>
      </c>
      <c r="O6" s="151" t="s">
        <v>273</v>
      </c>
      <c r="P6" s="151" t="s">
        <v>164</v>
      </c>
      <c r="Q6" s="152" t="s">
        <v>136</v>
      </c>
    </row>
    <row r="7" spans="1:17">
      <c r="A7" s="30"/>
      <c r="B7" s="30"/>
      <c r="C7" s="153">
        <v>12</v>
      </c>
      <c r="D7" s="156" t="s">
        <v>165</v>
      </c>
      <c r="E7" s="157" t="s">
        <v>166</v>
      </c>
      <c r="F7" s="156">
        <v>2024</v>
      </c>
      <c r="G7" s="155" t="s">
        <v>167</v>
      </c>
      <c r="H7" s="158">
        <v>120000</v>
      </c>
      <c r="I7" s="158">
        <v>4880000</v>
      </c>
      <c r="J7" s="158">
        <v>77949773</v>
      </c>
      <c r="K7" s="158">
        <v>17488585</v>
      </c>
      <c r="L7" s="158">
        <v>21838314</v>
      </c>
      <c r="M7" s="158"/>
      <c r="N7" s="158"/>
      <c r="O7" s="158">
        <v>375000</v>
      </c>
      <c r="P7" s="158">
        <v>728000</v>
      </c>
      <c r="Q7" s="159">
        <f>H7+I7+J7+K7+L7+O7+P7</f>
        <v>123379672</v>
      </c>
    </row>
    <row r="8" spans="1:17">
      <c r="A8" s="30"/>
      <c r="B8" s="30"/>
      <c r="C8" s="153">
        <v>12</v>
      </c>
      <c r="D8" s="156" t="s">
        <v>165</v>
      </c>
      <c r="E8" s="157" t="s">
        <v>166</v>
      </c>
      <c r="F8" s="156">
        <v>2024</v>
      </c>
      <c r="G8" s="155" t="s">
        <v>168</v>
      </c>
      <c r="H8" s="158">
        <v>0</v>
      </c>
      <c r="I8" s="158">
        <v>1200000</v>
      </c>
      <c r="J8" s="158">
        <f>58605629+6344144</f>
        <v>64949773</v>
      </c>
      <c r="K8" s="158">
        <f>9615686+1172899</f>
        <v>10788585</v>
      </c>
      <c r="L8" s="158">
        <v>11838314</v>
      </c>
      <c r="M8" s="158"/>
      <c r="N8" s="158"/>
      <c r="O8" s="158">
        <v>375000</v>
      </c>
      <c r="P8" s="158">
        <v>391600</v>
      </c>
      <c r="Q8" s="159">
        <f>H8+I8+J8+K8+L8+O8+P8</f>
        <v>89543272</v>
      </c>
    </row>
    <row r="9" spans="1:17">
      <c r="A9" s="30"/>
      <c r="B9" s="30"/>
      <c r="C9" s="153">
        <v>12</v>
      </c>
      <c r="D9" s="156" t="s">
        <v>165</v>
      </c>
      <c r="E9" s="157" t="s">
        <v>166</v>
      </c>
      <c r="F9" s="156">
        <v>2024</v>
      </c>
      <c r="G9" s="155" t="s">
        <v>169</v>
      </c>
      <c r="H9" s="158">
        <v>0</v>
      </c>
      <c r="I9" s="158">
        <v>592560</v>
      </c>
      <c r="J9" s="158">
        <f>58605629+6194296</f>
        <v>64799925</v>
      </c>
      <c r="K9" s="158">
        <f>9615686+1153262</f>
        <v>10768948</v>
      </c>
      <c r="L9" s="158">
        <v>6199093</v>
      </c>
      <c r="M9" s="158"/>
      <c r="N9" s="158"/>
      <c r="O9" s="158">
        <v>309000</v>
      </c>
      <c r="P9" s="158">
        <v>391600</v>
      </c>
      <c r="Q9" s="159">
        <f>H9+I9+J9+K9+L9+O9+P9</f>
        <v>83061126</v>
      </c>
    </row>
    <row r="10" spans="1:17">
      <c r="A10" s="30"/>
      <c r="B10" s="30"/>
      <c r="C10" s="153">
        <v>12</v>
      </c>
      <c r="D10" s="156" t="s">
        <v>165</v>
      </c>
      <c r="E10" s="157" t="s">
        <v>166</v>
      </c>
      <c r="F10" s="156">
        <v>2024</v>
      </c>
      <c r="G10" s="155" t="s">
        <v>170</v>
      </c>
      <c r="H10" s="158"/>
      <c r="I10" s="158"/>
      <c r="J10" s="158"/>
      <c r="K10" s="158"/>
      <c r="L10" s="158"/>
      <c r="M10" s="158"/>
      <c r="N10" s="158"/>
      <c r="O10" s="158"/>
      <c r="P10" s="158"/>
      <c r="Q10" s="159"/>
    </row>
    <row r="11" spans="1:17">
      <c r="A11" s="30"/>
      <c r="B11" s="30"/>
      <c r="C11" s="153">
        <v>12</v>
      </c>
      <c r="D11" s="156" t="s">
        <v>171</v>
      </c>
      <c r="E11" s="157" t="s">
        <v>172</v>
      </c>
      <c r="F11" s="156">
        <v>2024</v>
      </c>
      <c r="G11" s="155" t="s">
        <v>167</v>
      </c>
      <c r="H11" s="158"/>
      <c r="I11" s="158"/>
      <c r="J11" s="158"/>
      <c r="K11" s="158"/>
      <c r="L11" s="158"/>
      <c r="M11" s="158"/>
      <c r="N11" s="158"/>
      <c r="O11" s="158"/>
      <c r="P11" s="158"/>
      <c r="Q11" s="159"/>
    </row>
    <row r="12" spans="1:17">
      <c r="A12" s="30"/>
      <c r="B12" s="30"/>
      <c r="C12" s="153">
        <v>12</v>
      </c>
      <c r="D12" s="156" t="s">
        <v>171</v>
      </c>
      <c r="E12" s="157" t="s">
        <v>172</v>
      </c>
      <c r="F12" s="156">
        <v>2024</v>
      </c>
      <c r="G12" s="155" t="s">
        <v>168</v>
      </c>
      <c r="H12" s="158"/>
      <c r="I12" s="158"/>
      <c r="J12" s="158"/>
      <c r="K12" s="158"/>
      <c r="L12" s="158"/>
      <c r="M12" s="158"/>
      <c r="N12" s="158"/>
      <c r="O12" s="158"/>
      <c r="P12" s="158"/>
      <c r="Q12" s="159"/>
    </row>
    <row r="13" spans="1:17">
      <c r="A13" s="30"/>
      <c r="B13" s="30"/>
      <c r="C13" s="153">
        <v>12</v>
      </c>
      <c r="D13" s="156" t="s">
        <v>171</v>
      </c>
      <c r="E13" s="157" t="s">
        <v>172</v>
      </c>
      <c r="F13" s="156">
        <v>2024</v>
      </c>
      <c r="G13" s="155" t="s">
        <v>169</v>
      </c>
      <c r="H13" s="158"/>
      <c r="I13" s="158"/>
      <c r="J13" s="158"/>
      <c r="K13" s="158"/>
      <c r="L13" s="158"/>
      <c r="M13" s="158"/>
      <c r="N13" s="158"/>
      <c r="O13" s="158"/>
      <c r="P13" s="158"/>
      <c r="Q13" s="159"/>
    </row>
    <row r="14" spans="1:17">
      <c r="A14" s="30"/>
      <c r="B14" s="30"/>
      <c r="C14" s="153">
        <v>12</v>
      </c>
      <c r="D14" s="156" t="s">
        <v>171</v>
      </c>
      <c r="E14" s="157" t="s">
        <v>172</v>
      </c>
      <c r="F14" s="156">
        <v>2024</v>
      </c>
      <c r="G14" s="155" t="s">
        <v>170</v>
      </c>
      <c r="H14" s="158"/>
      <c r="I14" s="158"/>
      <c r="J14" s="158"/>
      <c r="K14" s="158"/>
      <c r="L14" s="158"/>
      <c r="M14" s="158"/>
      <c r="N14" s="158"/>
      <c r="O14" s="158"/>
      <c r="P14" s="158"/>
      <c r="Q14" s="159"/>
    </row>
    <row r="15" spans="1:17">
      <c r="A15" s="30"/>
      <c r="B15" s="30"/>
      <c r="C15" s="153">
        <v>12</v>
      </c>
      <c r="D15" s="156" t="s">
        <v>274</v>
      </c>
      <c r="E15" s="157" t="s">
        <v>275</v>
      </c>
      <c r="F15" s="156">
        <v>2024</v>
      </c>
      <c r="G15" s="155" t="s">
        <v>167</v>
      </c>
      <c r="H15" s="158"/>
      <c r="I15" s="158"/>
      <c r="J15" s="158"/>
      <c r="K15" s="158"/>
      <c r="L15" s="158"/>
      <c r="M15" s="158"/>
      <c r="N15" s="158"/>
      <c r="O15" s="158"/>
      <c r="P15" s="158"/>
      <c r="Q15" s="159"/>
    </row>
    <row r="16" spans="1:17">
      <c r="A16" s="30"/>
      <c r="B16" s="30"/>
      <c r="C16" s="153">
        <v>12</v>
      </c>
      <c r="D16" s="156" t="s">
        <v>274</v>
      </c>
      <c r="E16" s="157" t="s">
        <v>275</v>
      </c>
      <c r="F16" s="156">
        <v>2024</v>
      </c>
      <c r="G16" s="155" t="s">
        <v>168</v>
      </c>
      <c r="H16" s="158"/>
      <c r="I16" s="158"/>
      <c r="J16" s="158"/>
      <c r="K16" s="158"/>
      <c r="L16" s="158"/>
      <c r="M16" s="158"/>
      <c r="N16" s="158"/>
      <c r="O16" s="158"/>
      <c r="P16" s="158"/>
      <c r="Q16" s="159"/>
    </row>
    <row r="17" spans="1:17">
      <c r="A17" s="30"/>
      <c r="B17" s="30"/>
      <c r="C17" s="153">
        <v>12</v>
      </c>
      <c r="D17" s="156" t="s">
        <v>274</v>
      </c>
      <c r="E17" s="157" t="s">
        <v>275</v>
      </c>
      <c r="F17" s="156">
        <v>2024</v>
      </c>
      <c r="G17" s="155" t="s">
        <v>169</v>
      </c>
      <c r="H17" s="158"/>
      <c r="I17" s="158"/>
      <c r="J17" s="158"/>
      <c r="K17" s="158"/>
      <c r="L17" s="158"/>
      <c r="M17" s="158"/>
      <c r="N17" s="158"/>
      <c r="O17" s="158"/>
      <c r="P17" s="158"/>
      <c r="Q17" s="159"/>
    </row>
    <row r="18" spans="1:17">
      <c r="A18" s="30"/>
      <c r="B18" s="30"/>
      <c r="C18" s="153">
        <v>12</v>
      </c>
      <c r="D18" s="156" t="s">
        <v>274</v>
      </c>
      <c r="E18" s="157" t="s">
        <v>275</v>
      </c>
      <c r="F18" s="156">
        <v>2024</v>
      </c>
      <c r="G18" s="155" t="s">
        <v>170</v>
      </c>
      <c r="H18" s="158"/>
      <c r="I18" s="158"/>
      <c r="J18" s="158"/>
      <c r="K18" s="158"/>
      <c r="L18" s="158"/>
      <c r="M18" s="158"/>
      <c r="N18" s="158"/>
      <c r="O18" s="158"/>
      <c r="P18" s="158"/>
      <c r="Q18" s="159"/>
    </row>
    <row r="19" spans="1:17">
      <c r="A19" s="30"/>
      <c r="B19" s="30"/>
      <c r="C19" s="153">
        <v>12</v>
      </c>
      <c r="D19" s="156" t="s">
        <v>276</v>
      </c>
      <c r="E19" s="157" t="s">
        <v>277</v>
      </c>
      <c r="F19" s="156">
        <v>2024</v>
      </c>
      <c r="G19" s="155" t="s">
        <v>167</v>
      </c>
      <c r="H19" s="158"/>
      <c r="I19" s="158"/>
      <c r="J19" s="158"/>
      <c r="K19" s="158"/>
      <c r="L19" s="158"/>
      <c r="M19" s="158"/>
      <c r="N19" s="158"/>
      <c r="O19" s="158"/>
      <c r="P19" s="158"/>
      <c r="Q19" s="159"/>
    </row>
    <row r="20" spans="1:17">
      <c r="A20" s="30"/>
      <c r="B20" s="30"/>
      <c r="C20" s="153">
        <v>12</v>
      </c>
      <c r="D20" s="156" t="s">
        <v>276</v>
      </c>
      <c r="E20" s="157" t="s">
        <v>277</v>
      </c>
      <c r="F20" s="156">
        <v>2024</v>
      </c>
      <c r="G20" s="155" t="s">
        <v>168</v>
      </c>
      <c r="H20" s="158"/>
      <c r="I20" s="158"/>
      <c r="J20" s="158"/>
      <c r="K20" s="158"/>
      <c r="L20" s="158"/>
      <c r="M20" s="158"/>
      <c r="N20" s="158"/>
      <c r="O20" s="158"/>
      <c r="P20" s="158"/>
      <c r="Q20" s="159"/>
    </row>
    <row r="21" spans="1:17">
      <c r="A21" s="30"/>
      <c r="B21" s="30"/>
      <c r="C21" s="153">
        <v>12</v>
      </c>
      <c r="D21" s="156" t="s">
        <v>276</v>
      </c>
      <c r="E21" s="157" t="s">
        <v>277</v>
      </c>
      <c r="F21" s="156">
        <v>2024</v>
      </c>
      <c r="G21" s="155" t="s">
        <v>169</v>
      </c>
      <c r="H21" s="158"/>
      <c r="I21" s="158"/>
      <c r="J21" s="158"/>
      <c r="K21" s="158"/>
      <c r="L21" s="158"/>
      <c r="M21" s="158"/>
      <c r="N21" s="158"/>
      <c r="O21" s="158"/>
      <c r="P21" s="158"/>
      <c r="Q21" s="159"/>
    </row>
    <row r="22" spans="1:17">
      <c r="A22" s="30"/>
      <c r="B22" s="30"/>
      <c r="C22" s="153">
        <v>12</v>
      </c>
      <c r="D22" s="156" t="s">
        <v>276</v>
      </c>
      <c r="E22" s="157" t="s">
        <v>277</v>
      </c>
      <c r="F22" s="156">
        <v>2024</v>
      </c>
      <c r="G22" s="155" t="s">
        <v>170</v>
      </c>
      <c r="H22" s="158"/>
      <c r="I22" s="158"/>
      <c r="J22" s="158"/>
      <c r="K22" s="158"/>
      <c r="L22" s="158"/>
      <c r="M22" s="158"/>
      <c r="N22" s="158"/>
      <c r="O22" s="158"/>
      <c r="P22" s="158"/>
      <c r="Q22" s="159"/>
    </row>
    <row r="23" spans="1:17">
      <c r="A23" s="30"/>
      <c r="B23" s="30"/>
      <c r="C23" s="153">
        <v>12</v>
      </c>
      <c r="D23" s="156" t="s">
        <v>278</v>
      </c>
      <c r="E23" s="157" t="s">
        <v>279</v>
      </c>
      <c r="F23" s="156">
        <v>2024</v>
      </c>
      <c r="G23" s="155" t="s">
        <v>167</v>
      </c>
      <c r="H23" s="158"/>
      <c r="I23" s="158"/>
      <c r="J23" s="158"/>
      <c r="K23" s="158"/>
      <c r="L23" s="158"/>
      <c r="M23" s="158"/>
      <c r="N23" s="158"/>
      <c r="O23" s="158"/>
      <c r="P23" s="158"/>
      <c r="Q23" s="159"/>
    </row>
    <row r="24" spans="1:17">
      <c r="A24" s="30"/>
      <c r="B24" s="30"/>
      <c r="C24" s="153">
        <v>12</v>
      </c>
      <c r="D24" s="156" t="s">
        <v>278</v>
      </c>
      <c r="E24" s="157" t="s">
        <v>279</v>
      </c>
      <c r="F24" s="156">
        <v>2024</v>
      </c>
      <c r="G24" s="155" t="s">
        <v>168</v>
      </c>
      <c r="H24" s="158"/>
      <c r="I24" s="158"/>
      <c r="J24" s="158"/>
      <c r="K24" s="158"/>
      <c r="L24" s="158"/>
      <c r="M24" s="158"/>
      <c r="N24" s="158"/>
      <c r="O24" s="158"/>
      <c r="P24" s="158"/>
      <c r="Q24" s="159"/>
    </row>
    <row r="25" spans="1:17">
      <c r="A25" s="30"/>
      <c r="B25" s="30"/>
      <c r="C25" s="153">
        <v>12</v>
      </c>
      <c r="D25" s="156" t="s">
        <v>278</v>
      </c>
      <c r="E25" s="157" t="s">
        <v>279</v>
      </c>
      <c r="F25" s="156">
        <v>2024</v>
      </c>
      <c r="G25" s="155" t="s">
        <v>169</v>
      </c>
      <c r="H25" s="158"/>
      <c r="I25" s="158"/>
      <c r="J25" s="158"/>
      <c r="K25" s="158"/>
      <c r="L25" s="158"/>
      <c r="M25" s="158"/>
      <c r="N25" s="158"/>
      <c r="O25" s="158"/>
      <c r="P25" s="158"/>
      <c r="Q25" s="159"/>
    </row>
    <row r="26" spans="1:17">
      <c r="A26" s="30"/>
      <c r="B26" s="30"/>
      <c r="C26" s="153">
        <v>12</v>
      </c>
      <c r="D26" s="156" t="s">
        <v>278</v>
      </c>
      <c r="E26" s="157" t="s">
        <v>279</v>
      </c>
      <c r="F26" s="156">
        <v>2024</v>
      </c>
      <c r="G26" s="155" t="s">
        <v>170</v>
      </c>
      <c r="H26" s="158"/>
      <c r="I26" s="158"/>
      <c r="J26" s="158"/>
      <c r="K26" s="158"/>
      <c r="L26" s="158"/>
      <c r="M26" s="158"/>
      <c r="N26" s="158"/>
      <c r="O26" s="158"/>
      <c r="P26" s="158"/>
      <c r="Q26" s="159"/>
    </row>
    <row r="27" spans="1:17">
      <c r="A27" s="30"/>
      <c r="B27" s="30"/>
      <c r="C27" s="153">
        <v>12</v>
      </c>
      <c r="D27" s="156" t="s">
        <v>173</v>
      </c>
      <c r="E27" s="157" t="s">
        <v>280</v>
      </c>
      <c r="F27" s="156">
        <v>2024</v>
      </c>
      <c r="G27" s="155" t="s">
        <v>167</v>
      </c>
      <c r="H27" s="158"/>
      <c r="I27" s="158"/>
      <c r="J27" s="158"/>
      <c r="K27" s="158"/>
      <c r="L27" s="158"/>
      <c r="M27" s="158"/>
      <c r="N27" s="158"/>
      <c r="O27" s="158"/>
      <c r="P27" s="158"/>
      <c r="Q27" s="159"/>
    </row>
    <row r="28" spans="1:17">
      <c r="A28" s="30"/>
      <c r="B28" s="30"/>
      <c r="C28" s="153">
        <v>12</v>
      </c>
      <c r="D28" s="156" t="s">
        <v>173</v>
      </c>
      <c r="E28" s="157" t="s">
        <v>280</v>
      </c>
      <c r="F28" s="156">
        <v>2024</v>
      </c>
      <c r="G28" s="155" t="s">
        <v>168</v>
      </c>
      <c r="H28" s="158"/>
      <c r="I28" s="158"/>
      <c r="J28" s="158"/>
      <c r="K28" s="158"/>
      <c r="L28" s="158"/>
      <c r="M28" s="158"/>
      <c r="N28" s="158"/>
      <c r="O28" s="158"/>
      <c r="P28" s="158"/>
      <c r="Q28" s="159"/>
    </row>
    <row r="29" spans="1:17">
      <c r="A29" s="30"/>
      <c r="B29" s="30"/>
      <c r="C29" s="153">
        <v>12</v>
      </c>
      <c r="D29" s="156" t="s">
        <v>173</v>
      </c>
      <c r="E29" s="157" t="s">
        <v>280</v>
      </c>
      <c r="F29" s="156">
        <v>2024</v>
      </c>
      <c r="G29" s="155" t="s">
        <v>169</v>
      </c>
      <c r="H29" s="158"/>
      <c r="I29" s="158"/>
      <c r="J29" s="158"/>
      <c r="K29" s="158"/>
      <c r="L29" s="158"/>
      <c r="M29" s="158"/>
      <c r="N29" s="158"/>
      <c r="O29" s="158"/>
      <c r="P29" s="158"/>
      <c r="Q29" s="159"/>
    </row>
    <row r="30" spans="1:17">
      <c r="A30" s="30"/>
      <c r="B30" s="30"/>
      <c r="C30" s="153">
        <v>12</v>
      </c>
      <c r="D30" s="156" t="s">
        <v>173</v>
      </c>
      <c r="E30" s="157" t="s">
        <v>280</v>
      </c>
      <c r="F30" s="156">
        <v>2024</v>
      </c>
      <c r="G30" s="155" t="s">
        <v>170</v>
      </c>
      <c r="H30" s="158"/>
      <c r="I30" s="158"/>
      <c r="J30" s="158"/>
      <c r="K30" s="158"/>
      <c r="L30" s="158"/>
      <c r="M30" s="158"/>
      <c r="N30" s="158"/>
      <c r="O30" s="158"/>
      <c r="P30" s="158"/>
      <c r="Q30" s="159"/>
    </row>
    <row r="31" spans="1:17">
      <c r="A31" s="30"/>
      <c r="B31" s="30"/>
      <c r="C31" s="153">
        <v>12</v>
      </c>
      <c r="D31" s="156"/>
      <c r="E31" s="157" t="s">
        <v>136</v>
      </c>
      <c r="F31" s="156">
        <v>2024</v>
      </c>
      <c r="G31" s="155" t="s">
        <v>167</v>
      </c>
      <c r="H31" s="158"/>
      <c r="I31" s="158"/>
      <c r="J31" s="158"/>
      <c r="K31" s="158"/>
      <c r="L31" s="158"/>
      <c r="M31" s="158"/>
      <c r="N31" s="158"/>
      <c r="O31" s="158"/>
      <c r="P31" s="158"/>
      <c r="Q31" s="159"/>
    </row>
    <row r="32" spans="1:17">
      <c r="A32" s="30"/>
      <c r="B32" s="30"/>
      <c r="C32" s="153">
        <v>12</v>
      </c>
      <c r="D32" s="156"/>
      <c r="E32" s="157" t="s">
        <v>136</v>
      </c>
      <c r="F32" s="156">
        <v>2024</v>
      </c>
      <c r="G32" s="155" t="s">
        <v>168</v>
      </c>
      <c r="H32" s="158"/>
      <c r="I32" s="158"/>
      <c r="J32" s="158"/>
      <c r="K32" s="158"/>
      <c r="L32" s="158"/>
      <c r="M32" s="158"/>
      <c r="N32" s="158"/>
      <c r="O32" s="158"/>
      <c r="P32" s="158"/>
      <c r="Q32" s="159"/>
    </row>
    <row r="33" spans="1:17">
      <c r="A33" s="30"/>
      <c r="B33" s="30"/>
      <c r="C33" s="153">
        <v>12</v>
      </c>
      <c r="D33" s="156"/>
      <c r="E33" s="157" t="s">
        <v>136</v>
      </c>
      <c r="F33" s="156">
        <v>2024</v>
      </c>
      <c r="G33" s="155" t="s">
        <v>169</v>
      </c>
      <c r="H33" s="158"/>
      <c r="I33" s="158"/>
      <c r="J33" s="158"/>
      <c r="K33" s="158"/>
      <c r="L33" s="158"/>
      <c r="M33" s="158"/>
      <c r="N33" s="158"/>
      <c r="O33" s="158"/>
      <c r="P33" s="158"/>
      <c r="Q33" s="159"/>
    </row>
    <row r="34" spans="1:17">
      <c r="A34" s="30"/>
      <c r="B34" s="30"/>
      <c r="C34" s="153">
        <v>12</v>
      </c>
      <c r="D34" s="156"/>
      <c r="E34" s="157" t="s">
        <v>136</v>
      </c>
      <c r="F34" s="156">
        <v>2024</v>
      </c>
      <c r="G34" s="155" t="s">
        <v>170</v>
      </c>
      <c r="H34" s="158"/>
      <c r="I34" s="158"/>
      <c r="J34" s="158"/>
      <c r="K34" s="158"/>
      <c r="L34" s="158"/>
      <c r="M34" s="158"/>
      <c r="N34" s="158"/>
      <c r="O34" s="158"/>
      <c r="P34" s="158"/>
      <c r="Q34" s="159"/>
    </row>
    <row r="35" spans="1:17">
      <c r="A35" s="30"/>
      <c r="B35" s="30"/>
      <c r="C35" s="153">
        <v>12</v>
      </c>
      <c r="D35" s="156"/>
      <c r="E35" s="157" t="s">
        <v>175</v>
      </c>
      <c r="F35" s="156">
        <v>2024</v>
      </c>
      <c r="G35" s="155"/>
      <c r="H35" s="158">
        <f>H8-H9</f>
        <v>0</v>
      </c>
      <c r="I35" s="158">
        <f t="shared" ref="I35:P35" si="0">I8-I9</f>
        <v>607440</v>
      </c>
      <c r="J35" s="158">
        <f t="shared" si="0"/>
        <v>149848</v>
      </c>
      <c r="K35" s="158">
        <f t="shared" si="0"/>
        <v>19637</v>
      </c>
      <c r="L35" s="158">
        <f t="shared" si="0"/>
        <v>5639221</v>
      </c>
      <c r="M35" s="158">
        <f t="shared" si="0"/>
        <v>0</v>
      </c>
      <c r="N35" s="158">
        <f t="shared" si="0"/>
        <v>0</v>
      </c>
      <c r="O35" s="158">
        <f t="shared" si="0"/>
        <v>66000</v>
      </c>
      <c r="P35" s="158">
        <f t="shared" si="0"/>
        <v>0</v>
      </c>
      <c r="Q35" s="159">
        <f>SUM(H35:P35)</f>
        <v>6482146</v>
      </c>
    </row>
    <row r="36" spans="1:17">
      <c r="A36" s="30"/>
      <c r="B36" s="30"/>
      <c r="C36" s="153">
        <v>12</v>
      </c>
      <c r="D36" s="156"/>
      <c r="E36" s="157" t="s">
        <v>176</v>
      </c>
      <c r="F36" s="156">
        <v>2024</v>
      </c>
      <c r="G36" s="155"/>
      <c r="H36" s="158" t="e">
        <f>(H10/H94)*100%</f>
        <v>#DIV/0!</v>
      </c>
      <c r="I36" s="158" t="e">
        <f>I10/I94*100%</f>
        <v>#DIV/0!</v>
      </c>
      <c r="J36" s="158" t="e">
        <f>J10/J94*100%</f>
        <v>#DIV/0!</v>
      </c>
      <c r="K36" s="158" t="e">
        <f>K10/K94*100%</f>
        <v>#DIV/0!</v>
      </c>
      <c r="L36" s="158" t="e">
        <f>L10/L94*100%</f>
        <v>#DIV/0!</v>
      </c>
      <c r="M36" s="158" t="e">
        <f>M10/M94*100%</f>
        <v>#DIV/0!</v>
      </c>
      <c r="N36" s="158" t="e">
        <f>N10/N94*100%</f>
        <v>#DIV/0!</v>
      </c>
      <c r="O36" s="158" t="e">
        <f>O10/O94*100%</f>
        <v>#DIV/0!</v>
      </c>
      <c r="P36" s="158" t="e">
        <f>P10/P94*100%</f>
        <v>#DIV/0!</v>
      </c>
      <c r="Q36" s="158" t="e">
        <f>(Q10/Q94)*100%</f>
        <v>#DIV/0!</v>
      </c>
    </row>
    <row r="37" spans="1:17">
      <c r="A37" s="30"/>
      <c r="B37" s="30"/>
      <c r="C37" s="153">
        <v>12</v>
      </c>
      <c r="D37" s="156" t="s">
        <v>178</v>
      </c>
      <c r="E37" s="157" t="s">
        <v>281</v>
      </c>
      <c r="F37" s="156">
        <v>2024</v>
      </c>
      <c r="G37" s="155" t="s">
        <v>169</v>
      </c>
      <c r="H37" s="158"/>
      <c r="I37" s="158"/>
      <c r="J37" s="158"/>
      <c r="K37" s="158"/>
      <c r="L37" s="158"/>
      <c r="M37" s="158"/>
      <c r="N37" s="158"/>
      <c r="O37" s="158"/>
      <c r="P37" s="158"/>
      <c r="Q37" s="159"/>
    </row>
    <row r="38" spans="1:17">
      <c r="A38" s="30"/>
      <c r="B38" s="30"/>
      <c r="C38" s="153">
        <v>12</v>
      </c>
      <c r="D38" s="156" t="s">
        <v>178</v>
      </c>
      <c r="E38" s="157" t="s">
        <v>281</v>
      </c>
      <c r="F38" s="156">
        <v>2024</v>
      </c>
      <c r="G38" s="155" t="s">
        <v>170</v>
      </c>
      <c r="H38" s="158">
        <v>0</v>
      </c>
      <c r="I38" s="158">
        <v>0</v>
      </c>
      <c r="J38" s="158">
        <v>0</v>
      </c>
      <c r="K38" s="158">
        <v>0</v>
      </c>
      <c r="L38" s="158">
        <v>0</v>
      </c>
      <c r="M38" s="158">
        <v>0</v>
      </c>
      <c r="N38" s="158">
        <v>0</v>
      </c>
      <c r="O38" s="158">
        <v>0</v>
      </c>
      <c r="P38" s="158">
        <v>0</v>
      </c>
      <c r="Q38" s="159">
        <v>0</v>
      </c>
    </row>
    <row r="39" spans="1:17">
      <c r="A39" s="30"/>
      <c r="B39" s="160"/>
      <c r="C39" s="16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</row>
  </sheetData>
  <mergeCells count="10">
    <mergeCell ref="B39:C39"/>
    <mergeCell ref="C2:Q2"/>
    <mergeCell ref="C3:Q3"/>
    <mergeCell ref="A4:B5"/>
    <mergeCell ref="C4:C6"/>
    <mergeCell ref="D4:D6"/>
    <mergeCell ref="E4:E6"/>
    <mergeCell ref="F4:F5"/>
    <mergeCell ref="G4:G6"/>
    <mergeCell ref="H4:Q4"/>
  </mergeCells>
  <printOptions horizontalCentered="1" verticalCentered="1"/>
  <pageMargins left="0" right="0" top="0" bottom="0" header="0" footer="0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R98"/>
  <sheetViews>
    <sheetView workbookViewId="0">
      <selection activeCell="E107" sqref="E107"/>
    </sheetView>
  </sheetViews>
  <sheetFormatPr defaultRowHeight="15"/>
  <cols>
    <col min="1" max="1" width="3.28515625" style="32" customWidth="1"/>
    <col min="2" max="2" width="0.140625" style="32" customWidth="1"/>
    <col min="3" max="3" width="9" style="32" customWidth="1"/>
    <col min="4" max="4" width="9.140625" style="32" customWidth="1"/>
    <col min="5" max="5" width="41.7109375" style="32" customWidth="1"/>
    <col min="6" max="6" width="11.85546875" style="32" customWidth="1"/>
    <col min="7" max="7" width="26" style="32" customWidth="1"/>
    <col min="8" max="12" width="16.140625" style="32" customWidth="1"/>
    <col min="13" max="13" width="16" style="32" customWidth="1"/>
    <col min="14" max="14" width="0.140625" style="32" customWidth="1"/>
    <col min="15" max="18" width="16.140625" style="32" customWidth="1"/>
    <col min="19" max="16384" width="9.140625" style="32"/>
  </cols>
  <sheetData>
    <row r="1" spans="1:18">
      <c r="A1" s="30"/>
      <c r="B1" s="30"/>
      <c r="C1" s="14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>
      <c r="A2" s="30"/>
      <c r="B2" s="30"/>
      <c r="C2" s="141" t="s">
        <v>222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</row>
    <row r="3" spans="1:18" ht="15.75" thickBot="1">
      <c r="A3" s="30"/>
      <c r="B3" s="30"/>
      <c r="C3" s="142" t="s">
        <v>33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</row>
    <row r="4" spans="1:18" ht="25.5" thickTop="1" thickBot="1">
      <c r="A4" s="143"/>
      <c r="B4" s="143"/>
      <c r="C4" s="207" t="s">
        <v>223</v>
      </c>
      <c r="D4" s="208" t="s">
        <v>224</v>
      </c>
      <c r="E4" s="208" t="s">
        <v>140</v>
      </c>
      <c r="F4" s="208" t="s">
        <v>225</v>
      </c>
      <c r="G4" s="208" t="s">
        <v>226</v>
      </c>
      <c r="H4" s="209" t="s">
        <v>227</v>
      </c>
      <c r="I4" s="209" t="s">
        <v>228</v>
      </c>
      <c r="J4" s="209" t="s">
        <v>229</v>
      </c>
      <c r="K4" s="209" t="s">
        <v>230</v>
      </c>
      <c r="L4" s="209" t="s">
        <v>231</v>
      </c>
      <c r="M4" s="210" t="s">
        <v>232</v>
      </c>
      <c r="N4" s="210"/>
      <c r="O4" s="209" t="s">
        <v>233</v>
      </c>
      <c r="P4" s="209" t="s">
        <v>234</v>
      </c>
      <c r="Q4" s="209" t="s">
        <v>235</v>
      </c>
      <c r="R4" s="211" t="s">
        <v>136</v>
      </c>
    </row>
    <row r="5" spans="1:18" ht="14.25" hidden="1" customHeight="1">
      <c r="A5" s="30"/>
      <c r="B5" s="30"/>
      <c r="C5" s="153" t="s">
        <v>236</v>
      </c>
      <c r="D5" s="156" t="s">
        <v>237</v>
      </c>
      <c r="E5" s="156" t="s">
        <v>238</v>
      </c>
      <c r="F5" s="156">
        <v>2023</v>
      </c>
      <c r="G5" s="155" t="s">
        <v>167</v>
      </c>
      <c r="H5" s="158">
        <v>38600000</v>
      </c>
      <c r="I5" s="158">
        <v>853400000</v>
      </c>
      <c r="J5" s="158">
        <v>413239000</v>
      </c>
      <c r="K5" s="158">
        <v>83446000</v>
      </c>
      <c r="L5" s="158">
        <v>89055000</v>
      </c>
      <c r="M5" s="212">
        <v>0</v>
      </c>
      <c r="N5" s="212"/>
      <c r="O5" s="158">
        <v>0</v>
      </c>
      <c r="P5" s="158">
        <v>11800000</v>
      </c>
      <c r="Q5" s="158">
        <v>2460000</v>
      </c>
      <c r="R5" s="159">
        <v>1492000000</v>
      </c>
    </row>
    <row r="6" spans="1:18" hidden="1">
      <c r="A6" s="30"/>
      <c r="B6" s="30"/>
      <c r="C6" s="153" t="s">
        <v>236</v>
      </c>
      <c r="D6" s="156" t="s">
        <v>237</v>
      </c>
      <c r="E6" s="156" t="s">
        <v>238</v>
      </c>
      <c r="F6" s="156">
        <v>2023</v>
      </c>
      <c r="G6" s="155" t="s">
        <v>168</v>
      </c>
      <c r="H6" s="158">
        <v>200000</v>
      </c>
      <c r="I6" s="158">
        <v>365600000</v>
      </c>
      <c r="J6" s="158">
        <v>468239000</v>
      </c>
      <c r="K6" s="158">
        <v>83446000</v>
      </c>
      <c r="L6" s="158">
        <v>299982520</v>
      </c>
      <c r="M6" s="212">
        <v>0</v>
      </c>
      <c r="N6" s="212"/>
      <c r="O6" s="158">
        <v>0</v>
      </c>
      <c r="P6" s="158">
        <v>0</v>
      </c>
      <c r="Q6" s="158">
        <v>5182480</v>
      </c>
      <c r="R6" s="159">
        <v>1222650000</v>
      </c>
    </row>
    <row r="7" spans="1:18" hidden="1">
      <c r="A7" s="30"/>
      <c r="B7" s="30"/>
      <c r="C7" s="153" t="s">
        <v>236</v>
      </c>
      <c r="D7" s="156" t="s">
        <v>237</v>
      </c>
      <c r="E7" s="156" t="s">
        <v>238</v>
      </c>
      <c r="F7" s="156">
        <v>2023</v>
      </c>
      <c r="G7" s="155" t="s">
        <v>239</v>
      </c>
      <c r="H7" s="158">
        <v>273854745.81</v>
      </c>
      <c r="I7" s="158">
        <v>17225006</v>
      </c>
      <c r="J7" s="158">
        <v>458186970</v>
      </c>
      <c r="K7" s="158">
        <v>78829939</v>
      </c>
      <c r="L7" s="158">
        <v>225911528.90000001</v>
      </c>
      <c r="M7" s="212">
        <v>0</v>
      </c>
      <c r="N7" s="212"/>
      <c r="O7" s="158">
        <v>0</v>
      </c>
      <c r="P7" s="158">
        <v>0</v>
      </c>
      <c r="Q7" s="158">
        <v>4277794</v>
      </c>
      <c r="R7" s="159">
        <v>1058285983.71</v>
      </c>
    </row>
    <row r="8" spans="1:18" hidden="1">
      <c r="A8" s="30"/>
      <c r="B8" s="30"/>
      <c r="C8" s="153" t="s">
        <v>236</v>
      </c>
      <c r="D8" s="156" t="s">
        <v>237</v>
      </c>
      <c r="E8" s="156" t="s">
        <v>238</v>
      </c>
      <c r="F8" s="156">
        <v>2023</v>
      </c>
      <c r="G8" s="155" t="s">
        <v>170</v>
      </c>
      <c r="H8" s="158">
        <v>0</v>
      </c>
      <c r="I8" s="158">
        <v>363087</v>
      </c>
      <c r="J8" s="158">
        <v>0</v>
      </c>
      <c r="K8" s="158">
        <v>0</v>
      </c>
      <c r="L8" s="158">
        <v>11358750.51</v>
      </c>
      <c r="M8" s="212">
        <v>0</v>
      </c>
      <c r="N8" s="212"/>
      <c r="O8" s="158">
        <v>0</v>
      </c>
      <c r="P8" s="158">
        <v>0</v>
      </c>
      <c r="Q8" s="158">
        <v>0</v>
      </c>
      <c r="R8" s="159">
        <v>11721837.51</v>
      </c>
    </row>
    <row r="9" spans="1:18" hidden="1">
      <c r="A9" s="30"/>
      <c r="B9" s="30"/>
      <c r="C9" s="153" t="s">
        <v>236</v>
      </c>
      <c r="D9" s="156"/>
      <c r="E9" s="156" t="s">
        <v>175</v>
      </c>
      <c r="F9" s="156">
        <v>2023</v>
      </c>
      <c r="G9" s="155"/>
      <c r="H9" s="158">
        <v>-273654745.81</v>
      </c>
      <c r="I9" s="158">
        <v>348374994</v>
      </c>
      <c r="J9" s="158">
        <v>10052030</v>
      </c>
      <c r="K9" s="158">
        <v>4616061</v>
      </c>
      <c r="L9" s="158">
        <v>74070991.099999994</v>
      </c>
      <c r="M9" s="212">
        <v>0</v>
      </c>
      <c r="N9" s="212"/>
      <c r="O9" s="158">
        <v>0</v>
      </c>
      <c r="P9" s="158">
        <v>0</v>
      </c>
      <c r="Q9" s="158">
        <v>904686</v>
      </c>
      <c r="R9" s="159">
        <v>164364016.28999999</v>
      </c>
    </row>
    <row r="10" spans="1:18" hidden="1">
      <c r="A10" s="30"/>
      <c r="B10" s="30"/>
      <c r="C10" s="153" t="s">
        <v>236</v>
      </c>
      <c r="D10" s="156"/>
      <c r="E10" s="156" t="s">
        <v>176</v>
      </c>
      <c r="F10" s="156">
        <v>2023</v>
      </c>
      <c r="G10" s="155"/>
      <c r="H10" s="158">
        <v>136925.29999999999</v>
      </c>
      <c r="I10" s="158">
        <v>4.7</v>
      </c>
      <c r="J10" s="158">
        <v>97.9</v>
      </c>
      <c r="K10" s="158">
        <v>94.5</v>
      </c>
      <c r="L10" s="158">
        <v>75.3</v>
      </c>
      <c r="M10" s="212">
        <v>0</v>
      </c>
      <c r="N10" s="212"/>
      <c r="O10" s="158">
        <v>0</v>
      </c>
      <c r="P10" s="158">
        <v>0</v>
      </c>
      <c r="Q10" s="158">
        <v>82.5</v>
      </c>
      <c r="R10" s="159">
        <v>86.6</v>
      </c>
    </row>
    <row r="11" spans="1:18" hidden="1">
      <c r="A11" s="30"/>
      <c r="B11" s="30"/>
      <c r="C11" s="153" t="s">
        <v>236</v>
      </c>
      <c r="D11" s="156"/>
      <c r="E11" s="156" t="s">
        <v>177</v>
      </c>
      <c r="F11" s="156">
        <v>2023</v>
      </c>
      <c r="G11" s="155" t="s">
        <v>239</v>
      </c>
      <c r="H11" s="158">
        <v>0</v>
      </c>
      <c r="I11" s="158">
        <v>0</v>
      </c>
      <c r="J11" s="158">
        <v>0</v>
      </c>
      <c r="K11" s="158">
        <v>0</v>
      </c>
      <c r="L11" s="158">
        <v>1617478</v>
      </c>
      <c r="M11" s="212">
        <v>0</v>
      </c>
      <c r="N11" s="212"/>
      <c r="O11" s="158">
        <v>7210325</v>
      </c>
      <c r="P11" s="158">
        <v>0</v>
      </c>
      <c r="Q11" s="158">
        <v>0</v>
      </c>
      <c r="R11" s="159">
        <v>8827803</v>
      </c>
    </row>
    <row r="12" spans="1:18" hidden="1">
      <c r="A12" s="30"/>
      <c r="B12" s="30"/>
      <c r="C12" s="153" t="s">
        <v>236</v>
      </c>
      <c r="D12" s="156" t="s">
        <v>240</v>
      </c>
      <c r="E12" s="156" t="s">
        <v>241</v>
      </c>
      <c r="F12" s="156">
        <v>2023</v>
      </c>
      <c r="G12" s="155" t="s">
        <v>167</v>
      </c>
      <c r="H12" s="158">
        <v>0</v>
      </c>
      <c r="I12" s="158">
        <v>0</v>
      </c>
      <c r="J12" s="158">
        <v>291360000</v>
      </c>
      <c r="K12" s="158">
        <v>53770000</v>
      </c>
      <c r="L12" s="158">
        <v>74500000</v>
      </c>
      <c r="M12" s="212">
        <v>0</v>
      </c>
      <c r="N12" s="212"/>
      <c r="O12" s="158">
        <v>0</v>
      </c>
      <c r="P12" s="158">
        <v>0</v>
      </c>
      <c r="Q12" s="158">
        <v>0</v>
      </c>
      <c r="R12" s="159">
        <v>419630000</v>
      </c>
    </row>
    <row r="13" spans="1:18" hidden="1">
      <c r="A13" s="30"/>
      <c r="B13" s="30"/>
      <c r="C13" s="153" t="s">
        <v>236</v>
      </c>
      <c r="D13" s="156" t="s">
        <v>240</v>
      </c>
      <c r="E13" s="156" t="s">
        <v>241</v>
      </c>
      <c r="F13" s="156">
        <v>2023</v>
      </c>
      <c r="G13" s="155" t="s">
        <v>168</v>
      </c>
      <c r="H13" s="158">
        <v>0</v>
      </c>
      <c r="I13" s="158">
        <v>0</v>
      </c>
      <c r="J13" s="158">
        <v>284858331</v>
      </c>
      <c r="K13" s="158">
        <v>58737760</v>
      </c>
      <c r="L13" s="158">
        <v>78491983</v>
      </c>
      <c r="M13" s="212">
        <v>0</v>
      </c>
      <c r="N13" s="212"/>
      <c r="O13" s="158">
        <v>0</v>
      </c>
      <c r="P13" s="158">
        <v>0</v>
      </c>
      <c r="Q13" s="158">
        <v>780000</v>
      </c>
      <c r="R13" s="159">
        <v>422868074</v>
      </c>
    </row>
    <row r="14" spans="1:18" hidden="1">
      <c r="A14" s="30"/>
      <c r="B14" s="30"/>
      <c r="C14" s="153" t="s">
        <v>236</v>
      </c>
      <c r="D14" s="156" t="s">
        <v>240</v>
      </c>
      <c r="E14" s="156" t="s">
        <v>241</v>
      </c>
      <c r="F14" s="156">
        <v>2023</v>
      </c>
      <c r="G14" s="155" t="s">
        <v>239</v>
      </c>
      <c r="H14" s="158">
        <v>0</v>
      </c>
      <c r="I14" s="158">
        <v>0</v>
      </c>
      <c r="J14" s="158">
        <v>275121379</v>
      </c>
      <c r="K14" s="158">
        <v>41744259</v>
      </c>
      <c r="L14" s="158">
        <v>59840868.420000002</v>
      </c>
      <c r="M14" s="212">
        <v>0</v>
      </c>
      <c r="N14" s="212"/>
      <c r="O14" s="158">
        <v>0</v>
      </c>
      <c r="P14" s="158">
        <v>0</v>
      </c>
      <c r="Q14" s="158">
        <v>452500</v>
      </c>
      <c r="R14" s="159">
        <v>377159006.42000002</v>
      </c>
    </row>
    <row r="15" spans="1:18" hidden="1">
      <c r="A15" s="30"/>
      <c r="B15" s="30"/>
      <c r="C15" s="153" t="s">
        <v>236</v>
      </c>
      <c r="D15" s="156" t="s">
        <v>240</v>
      </c>
      <c r="E15" s="156" t="s">
        <v>241</v>
      </c>
      <c r="F15" s="156">
        <v>2023</v>
      </c>
      <c r="G15" s="155" t="s">
        <v>170</v>
      </c>
      <c r="H15" s="158">
        <v>0</v>
      </c>
      <c r="I15" s="158">
        <v>0</v>
      </c>
      <c r="J15" s="158">
        <v>0</v>
      </c>
      <c r="K15" s="158">
        <v>0</v>
      </c>
      <c r="L15" s="158">
        <v>16489872.359999999</v>
      </c>
      <c r="M15" s="212">
        <v>0</v>
      </c>
      <c r="N15" s="212"/>
      <c r="O15" s="158">
        <v>0</v>
      </c>
      <c r="P15" s="158">
        <v>0</v>
      </c>
      <c r="Q15" s="158">
        <v>0</v>
      </c>
      <c r="R15" s="159">
        <v>16489872.359999999</v>
      </c>
    </row>
    <row r="16" spans="1:18" hidden="1">
      <c r="A16" s="30"/>
      <c r="B16" s="30"/>
      <c r="C16" s="153" t="s">
        <v>236</v>
      </c>
      <c r="D16" s="156"/>
      <c r="E16" s="156" t="s">
        <v>175</v>
      </c>
      <c r="F16" s="156">
        <v>2023</v>
      </c>
      <c r="G16" s="155"/>
      <c r="H16" s="158">
        <v>0</v>
      </c>
      <c r="I16" s="158">
        <v>0</v>
      </c>
      <c r="J16" s="158">
        <v>9736952</v>
      </c>
      <c r="K16" s="158">
        <v>16993501</v>
      </c>
      <c r="L16" s="158">
        <v>18651114.579999998</v>
      </c>
      <c r="M16" s="212">
        <v>0</v>
      </c>
      <c r="N16" s="212"/>
      <c r="O16" s="158">
        <v>0</v>
      </c>
      <c r="P16" s="158">
        <v>0</v>
      </c>
      <c r="Q16" s="158">
        <v>327500</v>
      </c>
      <c r="R16" s="159">
        <v>45709067.579999998</v>
      </c>
    </row>
    <row r="17" spans="1:18" hidden="1">
      <c r="A17" s="30"/>
      <c r="B17" s="30"/>
      <c r="C17" s="153" t="s">
        <v>236</v>
      </c>
      <c r="D17" s="156"/>
      <c r="E17" s="156" t="s">
        <v>176</v>
      </c>
      <c r="F17" s="156">
        <v>2023</v>
      </c>
      <c r="G17" s="155"/>
      <c r="H17" s="158">
        <v>0</v>
      </c>
      <c r="I17" s="158">
        <v>0</v>
      </c>
      <c r="J17" s="158">
        <v>96.6</v>
      </c>
      <c r="K17" s="158">
        <v>71.099999999999994</v>
      </c>
      <c r="L17" s="158">
        <v>76.2</v>
      </c>
      <c r="M17" s="212">
        <v>0</v>
      </c>
      <c r="N17" s="212"/>
      <c r="O17" s="158">
        <v>0</v>
      </c>
      <c r="P17" s="158">
        <v>0</v>
      </c>
      <c r="Q17" s="158">
        <v>58</v>
      </c>
      <c r="R17" s="159">
        <v>89.2</v>
      </c>
    </row>
    <row r="18" spans="1:18" hidden="1">
      <c r="A18" s="30"/>
      <c r="B18" s="30"/>
      <c r="C18" s="153" t="s">
        <v>236</v>
      </c>
      <c r="D18" s="156" t="s">
        <v>242</v>
      </c>
      <c r="E18" s="156" t="s">
        <v>243</v>
      </c>
      <c r="F18" s="156">
        <v>2023</v>
      </c>
      <c r="G18" s="155" t="s">
        <v>167</v>
      </c>
      <c r="H18" s="158">
        <v>0</v>
      </c>
      <c r="I18" s="158">
        <v>100000000</v>
      </c>
      <c r="J18" s="158">
        <v>0</v>
      </c>
      <c r="K18" s="158">
        <v>0</v>
      </c>
      <c r="L18" s="158">
        <v>297830000</v>
      </c>
      <c r="M18" s="212">
        <v>0</v>
      </c>
      <c r="N18" s="212"/>
      <c r="O18" s="158">
        <v>260000000</v>
      </c>
      <c r="P18" s="158">
        <v>50000000</v>
      </c>
      <c r="Q18" s="158">
        <v>90000000</v>
      </c>
      <c r="R18" s="159">
        <v>797830000</v>
      </c>
    </row>
    <row r="19" spans="1:18" hidden="1">
      <c r="A19" s="30"/>
      <c r="B19" s="30"/>
      <c r="C19" s="153" t="s">
        <v>236</v>
      </c>
      <c r="D19" s="156" t="s">
        <v>242</v>
      </c>
      <c r="E19" s="156" t="s">
        <v>243</v>
      </c>
      <c r="F19" s="156">
        <v>2023</v>
      </c>
      <c r="G19" s="155" t="s">
        <v>168</v>
      </c>
      <c r="H19" s="158">
        <v>0</v>
      </c>
      <c r="I19" s="158">
        <v>43858181</v>
      </c>
      <c r="J19" s="158">
        <v>0</v>
      </c>
      <c r="K19" s="158">
        <v>0</v>
      </c>
      <c r="L19" s="158">
        <v>303264248</v>
      </c>
      <c r="M19" s="212">
        <v>0</v>
      </c>
      <c r="N19" s="212"/>
      <c r="O19" s="158">
        <v>496775814</v>
      </c>
      <c r="P19" s="158">
        <v>50000000</v>
      </c>
      <c r="Q19" s="158">
        <v>90000000</v>
      </c>
      <c r="R19" s="159">
        <v>983898243</v>
      </c>
    </row>
    <row r="20" spans="1:18" hidden="1">
      <c r="A20" s="30"/>
      <c r="B20" s="30"/>
      <c r="C20" s="153" t="s">
        <v>236</v>
      </c>
      <c r="D20" s="156" t="s">
        <v>242</v>
      </c>
      <c r="E20" s="156" t="s">
        <v>243</v>
      </c>
      <c r="F20" s="156">
        <v>2023</v>
      </c>
      <c r="G20" s="155" t="s">
        <v>239</v>
      </c>
      <c r="H20" s="158">
        <v>0</v>
      </c>
      <c r="I20" s="158">
        <v>0</v>
      </c>
      <c r="J20" s="158">
        <v>0</v>
      </c>
      <c r="K20" s="158">
        <v>0</v>
      </c>
      <c r="L20" s="158">
        <v>303043455.63999999</v>
      </c>
      <c r="M20" s="212">
        <v>0</v>
      </c>
      <c r="N20" s="212"/>
      <c r="O20" s="158">
        <v>17524666</v>
      </c>
      <c r="P20" s="158">
        <v>19203577.289999999</v>
      </c>
      <c r="Q20" s="158">
        <v>14914786</v>
      </c>
      <c r="R20" s="159">
        <v>354686484.93000001</v>
      </c>
    </row>
    <row r="21" spans="1:18" hidden="1">
      <c r="A21" s="30"/>
      <c r="B21" s="30"/>
      <c r="C21" s="153" t="s">
        <v>236</v>
      </c>
      <c r="D21" s="156" t="s">
        <v>242</v>
      </c>
      <c r="E21" s="156" t="s">
        <v>243</v>
      </c>
      <c r="F21" s="156">
        <v>2023</v>
      </c>
      <c r="G21" s="155" t="s">
        <v>170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212">
        <v>0</v>
      </c>
      <c r="N21" s="212"/>
      <c r="O21" s="158">
        <v>0</v>
      </c>
      <c r="P21" s="158">
        <v>0</v>
      </c>
      <c r="Q21" s="158">
        <v>0</v>
      </c>
      <c r="R21" s="159">
        <v>0</v>
      </c>
    </row>
    <row r="22" spans="1:18" hidden="1">
      <c r="A22" s="30"/>
      <c r="B22" s="30"/>
      <c r="C22" s="153" t="s">
        <v>236</v>
      </c>
      <c r="D22" s="156"/>
      <c r="E22" s="156" t="s">
        <v>175</v>
      </c>
      <c r="F22" s="156">
        <v>2023</v>
      </c>
      <c r="G22" s="155"/>
      <c r="H22" s="158">
        <v>0</v>
      </c>
      <c r="I22" s="158">
        <v>43858181</v>
      </c>
      <c r="J22" s="158">
        <v>0</v>
      </c>
      <c r="K22" s="158">
        <v>0</v>
      </c>
      <c r="L22" s="158">
        <v>220792.36</v>
      </c>
      <c r="M22" s="212">
        <v>0</v>
      </c>
      <c r="N22" s="212"/>
      <c r="O22" s="158">
        <v>479251148</v>
      </c>
      <c r="P22" s="158">
        <v>30796422.710000001</v>
      </c>
      <c r="Q22" s="158">
        <v>75085214</v>
      </c>
      <c r="R22" s="159">
        <v>629211758.07000005</v>
      </c>
    </row>
    <row r="23" spans="1:18" hidden="1">
      <c r="A23" s="30"/>
      <c r="B23" s="30"/>
      <c r="C23" s="153" t="s">
        <v>236</v>
      </c>
      <c r="D23" s="156"/>
      <c r="E23" s="156" t="s">
        <v>176</v>
      </c>
      <c r="F23" s="156">
        <v>2023</v>
      </c>
      <c r="G23" s="155"/>
      <c r="H23" s="158">
        <v>0</v>
      </c>
      <c r="I23" s="158">
        <v>0</v>
      </c>
      <c r="J23" s="158">
        <v>0</v>
      </c>
      <c r="K23" s="158">
        <v>0</v>
      </c>
      <c r="L23" s="158">
        <v>99.9</v>
      </c>
      <c r="M23" s="212">
        <v>0</v>
      </c>
      <c r="N23" s="212"/>
      <c r="O23" s="158">
        <v>3.5</v>
      </c>
      <c r="P23" s="158">
        <v>38.4</v>
      </c>
      <c r="Q23" s="158">
        <v>16.600000000000001</v>
      </c>
      <c r="R23" s="159">
        <v>36</v>
      </c>
    </row>
    <row r="24" spans="1:18" hidden="1">
      <c r="A24" s="30"/>
      <c r="B24" s="30"/>
      <c r="C24" s="153" t="s">
        <v>236</v>
      </c>
      <c r="D24" s="156" t="s">
        <v>244</v>
      </c>
      <c r="E24" s="156" t="s">
        <v>245</v>
      </c>
      <c r="F24" s="156">
        <v>2023</v>
      </c>
      <c r="G24" s="155" t="s">
        <v>167</v>
      </c>
      <c r="H24" s="158">
        <v>3000000</v>
      </c>
      <c r="I24" s="158">
        <v>392080000</v>
      </c>
      <c r="J24" s="158">
        <v>1491600000</v>
      </c>
      <c r="K24" s="158">
        <v>262000000</v>
      </c>
      <c r="L24" s="158">
        <v>927416000</v>
      </c>
      <c r="M24" s="212">
        <v>0</v>
      </c>
      <c r="N24" s="212"/>
      <c r="O24" s="158">
        <v>0</v>
      </c>
      <c r="P24" s="158">
        <v>2200000</v>
      </c>
      <c r="Q24" s="158">
        <v>381000</v>
      </c>
      <c r="R24" s="159">
        <v>3078677000</v>
      </c>
    </row>
    <row r="25" spans="1:18" hidden="1">
      <c r="A25" s="30"/>
      <c r="B25" s="30"/>
      <c r="C25" s="153" t="s">
        <v>236</v>
      </c>
      <c r="D25" s="156" t="s">
        <v>244</v>
      </c>
      <c r="E25" s="156" t="s">
        <v>245</v>
      </c>
      <c r="F25" s="156">
        <v>2023</v>
      </c>
      <c r="G25" s="155" t="s">
        <v>168</v>
      </c>
      <c r="H25" s="158">
        <v>2839245</v>
      </c>
      <c r="I25" s="158">
        <v>242240755</v>
      </c>
      <c r="J25" s="158">
        <v>1578710000</v>
      </c>
      <c r="K25" s="158">
        <v>288700000</v>
      </c>
      <c r="L25" s="158">
        <v>809730024</v>
      </c>
      <c r="M25" s="212">
        <v>0</v>
      </c>
      <c r="N25" s="212"/>
      <c r="O25" s="158">
        <v>0</v>
      </c>
      <c r="P25" s="158">
        <v>2215976</v>
      </c>
      <c r="Q25" s="158">
        <v>4581000</v>
      </c>
      <c r="R25" s="159">
        <v>2929017000</v>
      </c>
    </row>
    <row r="26" spans="1:18" hidden="1">
      <c r="A26" s="30"/>
      <c r="B26" s="30"/>
      <c r="C26" s="153" t="s">
        <v>236</v>
      </c>
      <c r="D26" s="156" t="s">
        <v>244</v>
      </c>
      <c r="E26" s="156" t="s">
        <v>245</v>
      </c>
      <c r="F26" s="156">
        <v>2023</v>
      </c>
      <c r="G26" s="155" t="s">
        <v>239</v>
      </c>
      <c r="H26" s="158">
        <v>2839245</v>
      </c>
      <c r="I26" s="158">
        <v>163103145</v>
      </c>
      <c r="J26" s="158">
        <v>1525028045</v>
      </c>
      <c r="K26" s="158">
        <v>252708430</v>
      </c>
      <c r="L26" s="158">
        <v>725655926</v>
      </c>
      <c r="M26" s="212">
        <v>0</v>
      </c>
      <c r="N26" s="212"/>
      <c r="O26" s="158">
        <v>0</v>
      </c>
      <c r="P26" s="158">
        <v>2215976</v>
      </c>
      <c r="Q26" s="158">
        <v>3873004</v>
      </c>
      <c r="R26" s="159">
        <v>2675423771</v>
      </c>
    </row>
    <row r="27" spans="1:18" hidden="1">
      <c r="A27" s="30"/>
      <c r="B27" s="30"/>
      <c r="C27" s="153" t="s">
        <v>236</v>
      </c>
      <c r="D27" s="156" t="s">
        <v>244</v>
      </c>
      <c r="E27" s="156" t="s">
        <v>245</v>
      </c>
      <c r="F27" s="156">
        <v>2023</v>
      </c>
      <c r="G27" s="155" t="s">
        <v>170</v>
      </c>
      <c r="H27" s="158">
        <v>0</v>
      </c>
      <c r="I27" s="158">
        <v>10710954</v>
      </c>
      <c r="J27" s="158">
        <v>0</v>
      </c>
      <c r="K27" s="158">
        <v>0</v>
      </c>
      <c r="L27" s="158">
        <v>39466231</v>
      </c>
      <c r="M27" s="212">
        <v>0</v>
      </c>
      <c r="N27" s="212"/>
      <c r="O27" s="158">
        <v>0</v>
      </c>
      <c r="P27" s="158">
        <v>0</v>
      </c>
      <c r="Q27" s="158">
        <v>0</v>
      </c>
      <c r="R27" s="159">
        <v>50177185</v>
      </c>
    </row>
    <row r="28" spans="1:18" hidden="1">
      <c r="A28" s="30"/>
      <c r="B28" s="30"/>
      <c r="C28" s="153" t="s">
        <v>236</v>
      </c>
      <c r="D28" s="156"/>
      <c r="E28" s="156" t="s">
        <v>175</v>
      </c>
      <c r="F28" s="156">
        <v>2023</v>
      </c>
      <c r="G28" s="155"/>
      <c r="H28" s="158">
        <v>0</v>
      </c>
      <c r="I28" s="158">
        <v>79137610</v>
      </c>
      <c r="J28" s="158">
        <v>53681955</v>
      </c>
      <c r="K28" s="158">
        <v>35991570</v>
      </c>
      <c r="L28" s="158">
        <v>84074098</v>
      </c>
      <c r="M28" s="212">
        <v>0</v>
      </c>
      <c r="N28" s="212"/>
      <c r="O28" s="158">
        <v>0</v>
      </c>
      <c r="P28" s="158">
        <v>0</v>
      </c>
      <c r="Q28" s="158">
        <v>707996</v>
      </c>
      <c r="R28" s="159">
        <v>253593229</v>
      </c>
    </row>
    <row r="29" spans="1:18" hidden="1">
      <c r="A29" s="30"/>
      <c r="B29" s="30"/>
      <c r="C29" s="153" t="s">
        <v>236</v>
      </c>
      <c r="D29" s="156"/>
      <c r="E29" s="156" t="s">
        <v>176</v>
      </c>
      <c r="F29" s="156">
        <v>2023</v>
      </c>
      <c r="G29" s="155"/>
      <c r="H29" s="158">
        <v>100</v>
      </c>
      <c r="I29" s="158">
        <v>67.3</v>
      </c>
      <c r="J29" s="158">
        <v>96.6</v>
      </c>
      <c r="K29" s="158">
        <v>87.5</v>
      </c>
      <c r="L29" s="158">
        <v>89.6</v>
      </c>
      <c r="M29" s="212">
        <v>0</v>
      </c>
      <c r="N29" s="212"/>
      <c r="O29" s="158">
        <v>0</v>
      </c>
      <c r="P29" s="158">
        <v>100</v>
      </c>
      <c r="Q29" s="158">
        <v>84.5</v>
      </c>
      <c r="R29" s="159">
        <v>91.3</v>
      </c>
    </row>
    <row r="30" spans="1:18" hidden="1">
      <c r="A30" s="30"/>
      <c r="B30" s="30"/>
      <c r="C30" s="153" t="s">
        <v>236</v>
      </c>
      <c r="D30" s="156"/>
      <c r="E30" s="156" t="s">
        <v>177</v>
      </c>
      <c r="F30" s="156">
        <v>2023</v>
      </c>
      <c r="G30" s="155" t="s">
        <v>239</v>
      </c>
      <c r="H30" s="158">
        <v>0</v>
      </c>
      <c r="I30" s="158">
        <v>0</v>
      </c>
      <c r="J30" s="158">
        <v>0</v>
      </c>
      <c r="K30" s="158">
        <v>0</v>
      </c>
      <c r="L30" s="158">
        <v>62829475</v>
      </c>
      <c r="M30" s="212">
        <v>0</v>
      </c>
      <c r="N30" s="212"/>
      <c r="O30" s="158">
        <v>2460621731</v>
      </c>
      <c r="P30" s="158">
        <v>0</v>
      </c>
      <c r="Q30" s="158">
        <v>0</v>
      </c>
      <c r="R30" s="159">
        <v>2523451206</v>
      </c>
    </row>
    <row r="31" spans="1:18" hidden="1">
      <c r="A31" s="30"/>
      <c r="B31" s="30"/>
      <c r="C31" s="153" t="s">
        <v>236</v>
      </c>
      <c r="D31" s="156" t="s">
        <v>246</v>
      </c>
      <c r="E31" s="156" t="s">
        <v>247</v>
      </c>
      <c r="F31" s="156">
        <v>2023</v>
      </c>
      <c r="G31" s="155" t="s">
        <v>167</v>
      </c>
      <c r="H31" s="158">
        <v>0</v>
      </c>
      <c r="I31" s="158">
        <v>339910000</v>
      </c>
      <c r="J31" s="158">
        <v>1155110000</v>
      </c>
      <c r="K31" s="158">
        <v>190900000</v>
      </c>
      <c r="L31" s="158">
        <v>2506240000</v>
      </c>
      <c r="M31" s="212">
        <v>0</v>
      </c>
      <c r="N31" s="212"/>
      <c r="O31" s="158">
        <v>0</v>
      </c>
      <c r="P31" s="158">
        <v>9760000</v>
      </c>
      <c r="Q31" s="158">
        <v>0</v>
      </c>
      <c r="R31" s="159">
        <v>4201920000</v>
      </c>
    </row>
    <row r="32" spans="1:18" hidden="1">
      <c r="A32" s="30"/>
      <c r="B32" s="30"/>
      <c r="C32" s="153" t="s">
        <v>236</v>
      </c>
      <c r="D32" s="156" t="s">
        <v>246</v>
      </c>
      <c r="E32" s="156" t="s">
        <v>247</v>
      </c>
      <c r="F32" s="156">
        <v>2023</v>
      </c>
      <c r="G32" s="155" t="s">
        <v>168</v>
      </c>
      <c r="H32" s="158">
        <v>0</v>
      </c>
      <c r="I32" s="158">
        <v>251260000</v>
      </c>
      <c r="J32" s="158">
        <v>1266392000</v>
      </c>
      <c r="K32" s="158">
        <v>211833000</v>
      </c>
      <c r="L32" s="158">
        <v>2357490000</v>
      </c>
      <c r="M32" s="212">
        <v>0</v>
      </c>
      <c r="N32" s="212"/>
      <c r="O32" s="158">
        <v>0</v>
      </c>
      <c r="P32" s="158">
        <v>6078000</v>
      </c>
      <c r="Q32" s="158">
        <v>3060000</v>
      </c>
      <c r="R32" s="159">
        <v>4096113000</v>
      </c>
    </row>
    <row r="33" spans="1:18" hidden="1">
      <c r="A33" s="30"/>
      <c r="B33" s="30"/>
      <c r="C33" s="153" t="s">
        <v>236</v>
      </c>
      <c r="D33" s="156" t="s">
        <v>246</v>
      </c>
      <c r="E33" s="156" t="s">
        <v>247</v>
      </c>
      <c r="F33" s="156">
        <v>2023</v>
      </c>
      <c r="G33" s="155" t="s">
        <v>239</v>
      </c>
      <c r="H33" s="158">
        <v>0</v>
      </c>
      <c r="I33" s="158">
        <v>102202472</v>
      </c>
      <c r="J33" s="158">
        <v>1245252784</v>
      </c>
      <c r="K33" s="158">
        <v>206187656</v>
      </c>
      <c r="L33" s="158">
        <v>2264083371.6300001</v>
      </c>
      <c r="M33" s="212">
        <v>0</v>
      </c>
      <c r="N33" s="212"/>
      <c r="O33" s="158">
        <v>0</v>
      </c>
      <c r="P33" s="158">
        <v>6076550</v>
      </c>
      <c r="Q33" s="158">
        <v>2743160</v>
      </c>
      <c r="R33" s="159">
        <v>3826545993.6300001</v>
      </c>
    </row>
    <row r="34" spans="1:18" hidden="1">
      <c r="A34" s="30"/>
      <c r="B34" s="30"/>
      <c r="C34" s="153" t="s">
        <v>236</v>
      </c>
      <c r="D34" s="156" t="s">
        <v>246</v>
      </c>
      <c r="E34" s="156" t="s">
        <v>247</v>
      </c>
      <c r="F34" s="156">
        <v>2023</v>
      </c>
      <c r="G34" s="155" t="s">
        <v>170</v>
      </c>
      <c r="H34" s="158">
        <v>0</v>
      </c>
      <c r="I34" s="158">
        <v>3036000</v>
      </c>
      <c r="J34" s="158">
        <v>0</v>
      </c>
      <c r="K34" s="158">
        <v>0</v>
      </c>
      <c r="L34" s="158">
        <v>10596722</v>
      </c>
      <c r="M34" s="212">
        <v>0</v>
      </c>
      <c r="N34" s="212"/>
      <c r="O34" s="158">
        <v>0</v>
      </c>
      <c r="P34" s="158">
        <v>0</v>
      </c>
      <c r="Q34" s="158">
        <v>0</v>
      </c>
      <c r="R34" s="159">
        <v>13632722</v>
      </c>
    </row>
    <row r="35" spans="1:18" hidden="1">
      <c r="A35" s="30"/>
      <c r="B35" s="30"/>
      <c r="C35" s="153" t="s">
        <v>236</v>
      </c>
      <c r="D35" s="156"/>
      <c r="E35" s="156" t="s">
        <v>175</v>
      </c>
      <c r="F35" s="156">
        <v>2023</v>
      </c>
      <c r="G35" s="155"/>
      <c r="H35" s="158">
        <v>0</v>
      </c>
      <c r="I35" s="158">
        <v>149057528</v>
      </c>
      <c r="J35" s="158">
        <v>21139216</v>
      </c>
      <c r="K35" s="158">
        <v>5645344</v>
      </c>
      <c r="L35" s="158">
        <v>93406628.370000005</v>
      </c>
      <c r="M35" s="212">
        <v>0</v>
      </c>
      <c r="N35" s="212"/>
      <c r="O35" s="158">
        <v>0</v>
      </c>
      <c r="P35" s="158">
        <v>1450</v>
      </c>
      <c r="Q35" s="158">
        <v>316840</v>
      </c>
      <c r="R35" s="159">
        <v>269567006.37</v>
      </c>
    </row>
    <row r="36" spans="1:18" hidden="1">
      <c r="A36" s="30"/>
      <c r="B36" s="30"/>
      <c r="C36" s="153" t="s">
        <v>236</v>
      </c>
      <c r="D36" s="156"/>
      <c r="E36" s="156" t="s">
        <v>176</v>
      </c>
      <c r="F36" s="156">
        <v>2023</v>
      </c>
      <c r="G36" s="155"/>
      <c r="H36" s="158">
        <v>0</v>
      </c>
      <c r="I36" s="158">
        <v>40.700000000000003</v>
      </c>
      <c r="J36" s="158">
        <v>98.3</v>
      </c>
      <c r="K36" s="158">
        <v>97.3</v>
      </c>
      <c r="L36" s="158">
        <v>96</v>
      </c>
      <c r="M36" s="212">
        <v>0</v>
      </c>
      <c r="N36" s="212"/>
      <c r="O36" s="158">
        <v>0</v>
      </c>
      <c r="P36" s="158">
        <v>100</v>
      </c>
      <c r="Q36" s="158">
        <v>89.6</v>
      </c>
      <c r="R36" s="159">
        <v>93.4</v>
      </c>
    </row>
    <row r="37" spans="1:18" hidden="1">
      <c r="A37" s="30"/>
      <c r="B37" s="30"/>
      <c r="C37" s="153" t="s">
        <v>236</v>
      </c>
      <c r="D37" s="156"/>
      <c r="E37" s="156" t="s">
        <v>177</v>
      </c>
      <c r="F37" s="156">
        <v>2023</v>
      </c>
      <c r="G37" s="155" t="s">
        <v>239</v>
      </c>
      <c r="H37" s="158">
        <v>0</v>
      </c>
      <c r="I37" s="158">
        <v>2862760</v>
      </c>
      <c r="J37" s="158">
        <v>29201790.75</v>
      </c>
      <c r="K37" s="158">
        <v>1874395</v>
      </c>
      <c r="L37" s="158">
        <v>3672015.61</v>
      </c>
      <c r="M37" s="212">
        <v>0</v>
      </c>
      <c r="N37" s="212"/>
      <c r="O37" s="158">
        <v>142977661</v>
      </c>
      <c r="P37" s="158">
        <v>0</v>
      </c>
      <c r="Q37" s="158">
        <v>0</v>
      </c>
      <c r="R37" s="159">
        <v>180588622.36000001</v>
      </c>
    </row>
    <row r="38" spans="1:18" hidden="1">
      <c r="A38" s="30"/>
      <c r="B38" s="30"/>
      <c r="C38" s="153" t="s">
        <v>236</v>
      </c>
      <c r="D38" s="156" t="s">
        <v>248</v>
      </c>
      <c r="E38" s="156" t="s">
        <v>249</v>
      </c>
      <c r="F38" s="156">
        <v>2023</v>
      </c>
      <c r="G38" s="155" t="s">
        <v>167</v>
      </c>
      <c r="H38" s="158">
        <v>0</v>
      </c>
      <c r="I38" s="158">
        <v>55000000</v>
      </c>
      <c r="J38" s="158">
        <v>70300000</v>
      </c>
      <c r="K38" s="158">
        <v>11390000</v>
      </c>
      <c r="L38" s="158">
        <v>25352000</v>
      </c>
      <c r="M38" s="212">
        <v>0</v>
      </c>
      <c r="N38" s="212"/>
      <c r="O38" s="158">
        <v>0</v>
      </c>
      <c r="P38" s="158">
        <v>600000</v>
      </c>
      <c r="Q38" s="158">
        <v>48000</v>
      </c>
      <c r="R38" s="159">
        <v>162690000</v>
      </c>
    </row>
    <row r="39" spans="1:18" hidden="1">
      <c r="A39" s="30"/>
      <c r="B39" s="30"/>
      <c r="C39" s="153" t="s">
        <v>236</v>
      </c>
      <c r="D39" s="156" t="s">
        <v>248</v>
      </c>
      <c r="E39" s="156" t="s">
        <v>249</v>
      </c>
      <c r="F39" s="156">
        <v>2023</v>
      </c>
      <c r="G39" s="155" t="s">
        <v>168</v>
      </c>
      <c r="H39" s="158">
        <v>5000000</v>
      </c>
      <c r="I39" s="158">
        <v>11000000</v>
      </c>
      <c r="J39" s="158">
        <v>86829285</v>
      </c>
      <c r="K39" s="158">
        <v>12839524</v>
      </c>
      <c r="L39" s="158">
        <v>18352000</v>
      </c>
      <c r="M39" s="212">
        <v>0</v>
      </c>
      <c r="N39" s="212"/>
      <c r="O39" s="158">
        <v>0</v>
      </c>
      <c r="P39" s="158">
        <v>600000</v>
      </c>
      <c r="Q39" s="158">
        <v>148000</v>
      </c>
      <c r="R39" s="159">
        <v>134768809</v>
      </c>
    </row>
    <row r="40" spans="1:18" hidden="1">
      <c r="A40" s="30"/>
      <c r="B40" s="30"/>
      <c r="C40" s="153" t="s">
        <v>236</v>
      </c>
      <c r="D40" s="156" t="s">
        <v>248</v>
      </c>
      <c r="E40" s="156" t="s">
        <v>249</v>
      </c>
      <c r="F40" s="156">
        <v>2023</v>
      </c>
      <c r="G40" s="155" t="s">
        <v>239</v>
      </c>
      <c r="H40" s="158">
        <v>0</v>
      </c>
      <c r="I40" s="158">
        <v>4103760</v>
      </c>
      <c r="J40" s="158">
        <v>81342734</v>
      </c>
      <c r="K40" s="158">
        <v>12072180</v>
      </c>
      <c r="L40" s="158">
        <v>15593512.199999999</v>
      </c>
      <c r="M40" s="212">
        <v>0</v>
      </c>
      <c r="N40" s="212"/>
      <c r="O40" s="158">
        <v>0</v>
      </c>
      <c r="P40" s="158">
        <v>470586</v>
      </c>
      <c r="Q40" s="158">
        <v>138271</v>
      </c>
      <c r="R40" s="159">
        <v>113721043.2</v>
      </c>
    </row>
    <row r="41" spans="1:18" hidden="1">
      <c r="A41" s="30"/>
      <c r="B41" s="30"/>
      <c r="C41" s="153" t="s">
        <v>236</v>
      </c>
      <c r="D41" s="156" t="s">
        <v>248</v>
      </c>
      <c r="E41" s="156" t="s">
        <v>249</v>
      </c>
      <c r="F41" s="156">
        <v>2023</v>
      </c>
      <c r="G41" s="155" t="s">
        <v>170</v>
      </c>
      <c r="H41" s="158">
        <v>0</v>
      </c>
      <c r="I41" s="158">
        <v>0</v>
      </c>
      <c r="J41" s="158">
        <v>0</v>
      </c>
      <c r="K41" s="158">
        <v>0</v>
      </c>
      <c r="L41" s="158">
        <v>861110</v>
      </c>
      <c r="M41" s="212">
        <v>0</v>
      </c>
      <c r="N41" s="212"/>
      <c r="O41" s="158">
        <v>0</v>
      </c>
      <c r="P41" s="158">
        <v>0</v>
      </c>
      <c r="Q41" s="158">
        <v>0</v>
      </c>
      <c r="R41" s="159">
        <v>861110</v>
      </c>
    </row>
    <row r="42" spans="1:18" hidden="1">
      <c r="A42" s="30"/>
      <c r="B42" s="30"/>
      <c r="C42" s="153" t="s">
        <v>236</v>
      </c>
      <c r="D42" s="156"/>
      <c r="E42" s="156" t="s">
        <v>175</v>
      </c>
      <c r="F42" s="156">
        <v>2023</v>
      </c>
      <c r="G42" s="155"/>
      <c r="H42" s="158">
        <v>5000000</v>
      </c>
      <c r="I42" s="158">
        <v>6896240</v>
      </c>
      <c r="J42" s="158">
        <v>5486551</v>
      </c>
      <c r="K42" s="158">
        <v>767344</v>
      </c>
      <c r="L42" s="158">
        <v>2758487.8</v>
      </c>
      <c r="M42" s="212">
        <v>0</v>
      </c>
      <c r="N42" s="212"/>
      <c r="O42" s="158">
        <v>0</v>
      </c>
      <c r="P42" s="158">
        <v>129414</v>
      </c>
      <c r="Q42" s="158">
        <v>9729</v>
      </c>
      <c r="R42" s="159">
        <v>21047765.800000001</v>
      </c>
    </row>
    <row r="43" spans="1:18" hidden="1">
      <c r="A43" s="30"/>
      <c r="B43" s="30"/>
      <c r="C43" s="153" t="s">
        <v>236</v>
      </c>
      <c r="D43" s="156"/>
      <c r="E43" s="156" t="s">
        <v>176</v>
      </c>
      <c r="F43" s="156">
        <v>2023</v>
      </c>
      <c r="G43" s="155"/>
      <c r="H43" s="158">
        <v>0</v>
      </c>
      <c r="I43" s="158">
        <v>37.299999999999997</v>
      </c>
      <c r="J43" s="158">
        <v>93.7</v>
      </c>
      <c r="K43" s="158">
        <v>94</v>
      </c>
      <c r="L43" s="158">
        <v>85</v>
      </c>
      <c r="M43" s="212">
        <v>0</v>
      </c>
      <c r="N43" s="212"/>
      <c r="O43" s="158">
        <v>0</v>
      </c>
      <c r="P43" s="158">
        <v>78.400000000000006</v>
      </c>
      <c r="Q43" s="158">
        <v>93.4</v>
      </c>
      <c r="R43" s="159">
        <v>84.4</v>
      </c>
    </row>
    <row r="44" spans="1:18">
      <c r="A44" s="30"/>
      <c r="B44" s="30"/>
      <c r="C44" s="153">
        <v>12</v>
      </c>
      <c r="D44" s="156" t="s">
        <v>7</v>
      </c>
      <c r="E44" s="156" t="s">
        <v>8</v>
      </c>
      <c r="F44" s="156">
        <v>2024</v>
      </c>
      <c r="G44" s="155" t="s">
        <v>167</v>
      </c>
      <c r="H44" s="158">
        <v>120000</v>
      </c>
      <c r="I44" s="158">
        <v>4880000</v>
      </c>
      <c r="J44" s="158">
        <v>77949773</v>
      </c>
      <c r="K44" s="158">
        <v>17488585</v>
      </c>
      <c r="L44" s="158">
        <v>21838314</v>
      </c>
      <c r="M44" s="158">
        <v>0</v>
      </c>
      <c r="N44" s="158"/>
      <c r="O44" s="158">
        <v>0</v>
      </c>
      <c r="P44" s="158">
        <v>375000</v>
      </c>
      <c r="Q44" s="158">
        <v>728000</v>
      </c>
      <c r="R44" s="159">
        <f>I44+J44+K44+L44+M44+P44+Q44</f>
        <v>123259672</v>
      </c>
    </row>
    <row r="45" spans="1:18">
      <c r="A45" s="30"/>
      <c r="B45" s="30"/>
      <c r="C45" s="153">
        <v>12</v>
      </c>
      <c r="D45" s="156" t="s">
        <v>7</v>
      </c>
      <c r="E45" s="156" t="s">
        <v>8</v>
      </c>
      <c r="F45" s="156">
        <v>2024</v>
      </c>
      <c r="G45" s="155" t="s">
        <v>168</v>
      </c>
      <c r="H45" s="158">
        <v>0</v>
      </c>
      <c r="I45" s="158">
        <v>1200000</v>
      </c>
      <c r="J45" s="158">
        <f>58605629+6344144</f>
        <v>64949773</v>
      </c>
      <c r="K45" s="158">
        <f>9615686+1172899</f>
        <v>10788585</v>
      </c>
      <c r="L45" s="158">
        <v>11838314</v>
      </c>
      <c r="M45" s="158"/>
      <c r="N45" s="158"/>
      <c r="O45" s="158"/>
      <c r="P45" s="158">
        <v>375000</v>
      </c>
      <c r="Q45" s="158">
        <v>391600</v>
      </c>
      <c r="R45" s="159">
        <f t="shared" ref="R45:R46" si="0">I45+J45+K45+L45+M45+P45+Q45</f>
        <v>89543272</v>
      </c>
    </row>
    <row r="46" spans="1:18">
      <c r="A46" s="30"/>
      <c r="B46" s="30"/>
      <c r="C46" s="153">
        <v>12</v>
      </c>
      <c r="D46" s="156" t="s">
        <v>7</v>
      </c>
      <c r="E46" s="156" t="s">
        <v>8</v>
      </c>
      <c r="F46" s="156">
        <v>2024</v>
      </c>
      <c r="G46" s="155" t="s">
        <v>239</v>
      </c>
      <c r="H46" s="158">
        <v>0</v>
      </c>
      <c r="I46" s="158">
        <v>592560</v>
      </c>
      <c r="J46" s="158">
        <f>58605629+6194296</f>
        <v>64799925</v>
      </c>
      <c r="K46" s="158">
        <f>9615686+1153262</f>
        <v>10768948</v>
      </c>
      <c r="L46" s="158">
        <v>6199093</v>
      </c>
      <c r="M46" s="158"/>
      <c r="N46" s="158"/>
      <c r="O46" s="158"/>
      <c r="P46" s="158">
        <v>309000</v>
      </c>
      <c r="Q46" s="158">
        <v>391600</v>
      </c>
      <c r="R46" s="159">
        <f t="shared" si="0"/>
        <v>83061126</v>
      </c>
    </row>
    <row r="47" spans="1:18">
      <c r="A47" s="30"/>
      <c r="B47" s="30"/>
      <c r="C47" s="153">
        <v>12</v>
      </c>
      <c r="D47" s="156" t="s">
        <v>7</v>
      </c>
      <c r="E47" s="156" t="s">
        <v>8</v>
      </c>
      <c r="F47" s="156">
        <v>2024</v>
      </c>
      <c r="G47" s="155" t="s">
        <v>170</v>
      </c>
      <c r="H47" s="158">
        <v>0</v>
      </c>
      <c r="I47" s="158">
        <v>0</v>
      </c>
      <c r="J47" s="158">
        <v>0</v>
      </c>
      <c r="K47" s="158">
        <v>0</v>
      </c>
      <c r="L47" s="158">
        <v>0</v>
      </c>
      <c r="M47" s="212"/>
      <c r="N47" s="212"/>
      <c r="O47" s="158"/>
      <c r="P47" s="158">
        <v>0</v>
      </c>
      <c r="Q47" s="158">
        <v>0</v>
      </c>
      <c r="R47" s="159">
        <v>0</v>
      </c>
    </row>
    <row r="48" spans="1:18">
      <c r="A48" s="30"/>
      <c r="B48" s="30"/>
      <c r="C48" s="153">
        <v>12</v>
      </c>
      <c r="D48" s="156"/>
      <c r="E48" s="156" t="s">
        <v>175</v>
      </c>
      <c r="F48" s="156">
        <v>2024</v>
      </c>
      <c r="G48" s="155"/>
      <c r="H48" s="158">
        <f>H44-H45</f>
        <v>120000</v>
      </c>
      <c r="I48" s="158">
        <f>I44-I45</f>
        <v>3680000</v>
      </c>
      <c r="J48" s="158">
        <f>J44-J45</f>
        <v>13000000</v>
      </c>
      <c r="K48" s="158">
        <f>K44-K45</f>
        <v>6700000</v>
      </c>
      <c r="L48" s="158">
        <f>L44-L45</f>
        <v>10000000</v>
      </c>
      <c r="M48" s="212">
        <v>0</v>
      </c>
      <c r="N48" s="212"/>
      <c r="O48" s="213">
        <v>0</v>
      </c>
      <c r="P48" s="213">
        <f>P45-P46</f>
        <v>66000</v>
      </c>
      <c r="Q48" s="213">
        <f>Q45-Q46</f>
        <v>0</v>
      </c>
      <c r="R48" s="213">
        <f>R45-R46</f>
        <v>6482146</v>
      </c>
    </row>
    <row r="49" spans="1:18">
      <c r="A49" s="30"/>
      <c r="B49" s="30"/>
      <c r="C49" s="153">
        <v>12</v>
      </c>
      <c r="D49" s="156"/>
      <c r="E49" s="156" t="s">
        <v>176</v>
      </c>
      <c r="F49" s="156">
        <v>2024</v>
      </c>
      <c r="G49" s="155"/>
      <c r="H49" s="158" t="e">
        <f>H46/H45*0.01</f>
        <v>#DIV/0!</v>
      </c>
      <c r="I49" s="158">
        <f t="shared" ref="I49:L49" si="1">I46/I45*0.01</f>
        <v>4.9380000000000005E-3</v>
      </c>
      <c r="J49" s="158">
        <f t="shared" si="1"/>
        <v>9.9769286337613537E-3</v>
      </c>
      <c r="K49" s="158">
        <f t="shared" si="1"/>
        <v>9.9817983544644648E-3</v>
      </c>
      <c r="L49" s="158">
        <f t="shared" si="1"/>
        <v>5.236466104886219E-3</v>
      </c>
      <c r="M49" s="212">
        <v>0</v>
      </c>
      <c r="N49" s="212"/>
      <c r="O49" s="158">
        <v>0</v>
      </c>
      <c r="P49" s="158">
        <f>P46/P45*0.01</f>
        <v>8.2399999999999991E-3</v>
      </c>
      <c r="Q49" s="158">
        <f>Q46/Q45*0.01</f>
        <v>0.01</v>
      </c>
      <c r="R49" s="158">
        <f>R46/R45*0.01</f>
        <v>9.2760878784952146E-3</v>
      </c>
    </row>
    <row r="50" spans="1:18">
      <c r="A50" s="30"/>
      <c r="B50" s="30"/>
      <c r="C50" s="153">
        <v>12</v>
      </c>
      <c r="D50" s="156"/>
      <c r="E50" s="156" t="s">
        <v>177</v>
      </c>
      <c r="F50" s="156">
        <v>2024</v>
      </c>
      <c r="G50" s="155" t="s">
        <v>239</v>
      </c>
      <c r="H50" s="158">
        <v>0</v>
      </c>
      <c r="I50" s="158">
        <v>0</v>
      </c>
      <c r="J50" s="158">
        <v>0</v>
      </c>
      <c r="K50" s="158">
        <v>0</v>
      </c>
      <c r="L50" s="158">
        <v>0</v>
      </c>
      <c r="M50" s="212">
        <v>0</v>
      </c>
      <c r="N50" s="212"/>
      <c r="O50" s="158">
        <v>0</v>
      </c>
      <c r="P50" s="158">
        <v>0</v>
      </c>
      <c r="Q50" s="158">
        <v>0</v>
      </c>
      <c r="R50" s="159">
        <v>0</v>
      </c>
    </row>
    <row r="51" spans="1:18" hidden="1">
      <c r="A51" s="30"/>
      <c r="B51" s="30"/>
      <c r="C51" s="153" t="s">
        <v>236</v>
      </c>
      <c r="D51" s="156" t="s">
        <v>250</v>
      </c>
      <c r="E51" s="156" t="s">
        <v>251</v>
      </c>
      <c r="F51" s="156">
        <v>2023</v>
      </c>
      <c r="G51" s="155" t="s">
        <v>167</v>
      </c>
      <c r="H51" s="158">
        <v>0</v>
      </c>
      <c r="I51" s="158">
        <v>22000000</v>
      </c>
      <c r="J51" s="158">
        <v>221300000</v>
      </c>
      <c r="K51" s="158">
        <v>44000000</v>
      </c>
      <c r="L51" s="158">
        <v>70056000</v>
      </c>
      <c r="M51" s="212">
        <v>0</v>
      </c>
      <c r="N51" s="212"/>
      <c r="O51" s="158">
        <v>0</v>
      </c>
      <c r="P51" s="158">
        <v>20500000</v>
      </c>
      <c r="Q51" s="158">
        <v>144000</v>
      </c>
      <c r="R51" s="159">
        <v>378000000</v>
      </c>
    </row>
    <row r="52" spans="1:18" hidden="1">
      <c r="A52" s="30"/>
      <c r="B52" s="30"/>
      <c r="C52" s="153" t="s">
        <v>236</v>
      </c>
      <c r="D52" s="156" t="s">
        <v>250</v>
      </c>
      <c r="E52" s="156" t="s">
        <v>251</v>
      </c>
      <c r="F52" s="156">
        <v>2023</v>
      </c>
      <c r="G52" s="155" t="s">
        <v>168</v>
      </c>
      <c r="H52" s="158">
        <v>0</v>
      </c>
      <c r="I52" s="158">
        <v>11650000</v>
      </c>
      <c r="J52" s="158">
        <v>231230309</v>
      </c>
      <c r="K52" s="158">
        <v>38712990</v>
      </c>
      <c r="L52" s="158">
        <v>70056000</v>
      </c>
      <c r="M52" s="212">
        <v>0</v>
      </c>
      <c r="N52" s="212"/>
      <c r="O52" s="158">
        <v>0</v>
      </c>
      <c r="P52" s="158">
        <v>13800000</v>
      </c>
      <c r="Q52" s="158">
        <v>1164000</v>
      </c>
      <c r="R52" s="159">
        <v>366613299</v>
      </c>
    </row>
    <row r="53" spans="1:18" hidden="1">
      <c r="A53" s="30"/>
      <c r="B53" s="30"/>
      <c r="C53" s="153" t="s">
        <v>236</v>
      </c>
      <c r="D53" s="156" t="s">
        <v>250</v>
      </c>
      <c r="E53" s="156" t="s">
        <v>251</v>
      </c>
      <c r="F53" s="156">
        <v>2023</v>
      </c>
      <c r="G53" s="155" t="s">
        <v>239</v>
      </c>
      <c r="H53" s="158">
        <v>0</v>
      </c>
      <c r="I53" s="158">
        <v>2551242</v>
      </c>
      <c r="J53" s="158">
        <v>227020695</v>
      </c>
      <c r="K53" s="158">
        <v>37430381</v>
      </c>
      <c r="L53" s="158">
        <v>60757664.130000003</v>
      </c>
      <c r="M53" s="212">
        <v>0</v>
      </c>
      <c r="N53" s="212"/>
      <c r="O53" s="158">
        <v>0</v>
      </c>
      <c r="P53" s="158">
        <v>13689955</v>
      </c>
      <c r="Q53" s="158">
        <v>1039720</v>
      </c>
      <c r="R53" s="159">
        <v>342489657.13</v>
      </c>
    </row>
    <row r="54" spans="1:18" hidden="1">
      <c r="A54" s="30"/>
      <c r="B54" s="30"/>
      <c r="C54" s="153" t="s">
        <v>236</v>
      </c>
      <c r="D54" s="156" t="s">
        <v>250</v>
      </c>
      <c r="E54" s="156" t="s">
        <v>251</v>
      </c>
      <c r="F54" s="156">
        <v>2023</v>
      </c>
      <c r="G54" s="155" t="s">
        <v>170</v>
      </c>
      <c r="H54" s="158">
        <v>0</v>
      </c>
      <c r="I54" s="158">
        <v>0</v>
      </c>
      <c r="J54" s="158">
        <v>0</v>
      </c>
      <c r="K54" s="158">
        <v>0</v>
      </c>
      <c r="L54" s="158">
        <v>464.47</v>
      </c>
      <c r="M54" s="212">
        <v>0</v>
      </c>
      <c r="N54" s="212"/>
      <c r="O54" s="158">
        <v>0</v>
      </c>
      <c r="P54" s="158">
        <v>0</v>
      </c>
      <c r="Q54" s="158">
        <v>0</v>
      </c>
      <c r="R54" s="159">
        <v>464.47</v>
      </c>
    </row>
    <row r="55" spans="1:18" hidden="1">
      <c r="A55" s="30"/>
      <c r="B55" s="30"/>
      <c r="C55" s="153" t="s">
        <v>236</v>
      </c>
      <c r="D55" s="156"/>
      <c r="E55" s="156" t="s">
        <v>175</v>
      </c>
      <c r="F55" s="156">
        <v>2023</v>
      </c>
      <c r="G55" s="155"/>
      <c r="H55" s="158">
        <v>0</v>
      </c>
      <c r="I55" s="158">
        <v>9098758</v>
      </c>
      <c r="J55" s="158">
        <v>4209614</v>
      </c>
      <c r="K55" s="158">
        <v>1282609</v>
      </c>
      <c r="L55" s="158">
        <v>9298335.8699999992</v>
      </c>
      <c r="M55" s="212">
        <v>0</v>
      </c>
      <c r="N55" s="212"/>
      <c r="O55" s="158">
        <v>0</v>
      </c>
      <c r="P55" s="158">
        <v>110045</v>
      </c>
      <c r="Q55" s="158">
        <v>124280</v>
      </c>
      <c r="R55" s="159">
        <v>24123641.870000001</v>
      </c>
    </row>
    <row r="56" spans="1:18" hidden="1">
      <c r="A56" s="30"/>
      <c r="B56" s="30"/>
      <c r="C56" s="153" t="s">
        <v>236</v>
      </c>
      <c r="D56" s="156"/>
      <c r="E56" s="156" t="s">
        <v>176</v>
      </c>
      <c r="F56" s="156">
        <v>2023</v>
      </c>
      <c r="G56" s="155"/>
      <c r="H56" s="158">
        <v>0</v>
      </c>
      <c r="I56" s="158">
        <v>21.9</v>
      </c>
      <c r="J56" s="158">
        <v>98.2</v>
      </c>
      <c r="K56" s="158">
        <v>96.7</v>
      </c>
      <c r="L56" s="158">
        <v>86.7</v>
      </c>
      <c r="M56" s="212">
        <v>0</v>
      </c>
      <c r="N56" s="212"/>
      <c r="O56" s="158">
        <v>0</v>
      </c>
      <c r="P56" s="158">
        <v>99.2</v>
      </c>
      <c r="Q56" s="158">
        <v>89.3</v>
      </c>
      <c r="R56" s="159">
        <v>93.4</v>
      </c>
    </row>
    <row r="57" spans="1:18" hidden="1">
      <c r="A57" s="30"/>
      <c r="B57" s="30"/>
      <c r="C57" s="153" t="s">
        <v>236</v>
      </c>
      <c r="D57" s="156"/>
      <c r="E57" s="156" t="s">
        <v>177</v>
      </c>
      <c r="F57" s="156">
        <v>2023</v>
      </c>
      <c r="G57" s="155" t="s">
        <v>239</v>
      </c>
      <c r="H57" s="158">
        <v>0</v>
      </c>
      <c r="I57" s="158">
        <v>0</v>
      </c>
      <c r="J57" s="158">
        <v>0</v>
      </c>
      <c r="K57" s="158">
        <v>0</v>
      </c>
      <c r="L57" s="158">
        <v>14925313</v>
      </c>
      <c r="M57" s="212">
        <v>0</v>
      </c>
      <c r="N57" s="212"/>
      <c r="O57" s="158">
        <v>0</v>
      </c>
      <c r="P57" s="158">
        <v>0</v>
      </c>
      <c r="Q57" s="158">
        <v>0</v>
      </c>
      <c r="R57" s="159">
        <v>14925313</v>
      </c>
    </row>
    <row r="58" spans="1:18" hidden="1">
      <c r="A58" s="30"/>
      <c r="B58" s="30"/>
      <c r="C58" s="153" t="s">
        <v>236</v>
      </c>
      <c r="D58" s="156" t="s">
        <v>252</v>
      </c>
      <c r="E58" s="156" t="s">
        <v>253</v>
      </c>
      <c r="F58" s="156">
        <v>2023</v>
      </c>
      <c r="G58" s="155" t="s">
        <v>167</v>
      </c>
      <c r="H58" s="158">
        <v>0</v>
      </c>
      <c r="I58" s="158">
        <v>5000000</v>
      </c>
      <c r="J58" s="158">
        <v>136975000</v>
      </c>
      <c r="K58" s="158">
        <v>23520000</v>
      </c>
      <c r="L58" s="158">
        <v>27127000</v>
      </c>
      <c r="M58" s="212">
        <v>0</v>
      </c>
      <c r="N58" s="212"/>
      <c r="O58" s="158">
        <v>0</v>
      </c>
      <c r="P58" s="158">
        <v>0</v>
      </c>
      <c r="Q58" s="158">
        <v>48000</v>
      </c>
      <c r="R58" s="159">
        <v>192670000</v>
      </c>
    </row>
    <row r="59" spans="1:18" hidden="1">
      <c r="A59" s="30"/>
      <c r="B59" s="30"/>
      <c r="C59" s="153" t="s">
        <v>236</v>
      </c>
      <c r="D59" s="156" t="s">
        <v>252</v>
      </c>
      <c r="E59" s="156" t="s">
        <v>253</v>
      </c>
      <c r="F59" s="156">
        <v>2023</v>
      </c>
      <c r="G59" s="155" t="s">
        <v>168</v>
      </c>
      <c r="H59" s="158">
        <v>0</v>
      </c>
      <c r="I59" s="158">
        <v>4500000</v>
      </c>
      <c r="J59" s="158">
        <v>145712116</v>
      </c>
      <c r="K59" s="158">
        <v>25808268</v>
      </c>
      <c r="L59" s="158">
        <v>27127000</v>
      </c>
      <c r="M59" s="212">
        <v>0</v>
      </c>
      <c r="N59" s="212"/>
      <c r="O59" s="158">
        <v>0</v>
      </c>
      <c r="P59" s="158">
        <v>0</v>
      </c>
      <c r="Q59" s="158">
        <v>435800</v>
      </c>
      <c r="R59" s="159">
        <v>203583184</v>
      </c>
    </row>
    <row r="60" spans="1:18" hidden="1">
      <c r="A60" s="30"/>
      <c r="B60" s="30"/>
      <c r="C60" s="153" t="s">
        <v>236</v>
      </c>
      <c r="D60" s="156" t="s">
        <v>252</v>
      </c>
      <c r="E60" s="156" t="s">
        <v>253</v>
      </c>
      <c r="F60" s="156">
        <v>2023</v>
      </c>
      <c r="G60" s="155" t="s">
        <v>239</v>
      </c>
      <c r="H60" s="158">
        <v>0</v>
      </c>
      <c r="I60" s="158">
        <v>4274188</v>
      </c>
      <c r="J60" s="158">
        <v>145377679</v>
      </c>
      <c r="K60" s="158">
        <v>23876932</v>
      </c>
      <c r="L60" s="158">
        <v>26989080</v>
      </c>
      <c r="M60" s="212">
        <v>0</v>
      </c>
      <c r="N60" s="212"/>
      <c r="O60" s="158">
        <v>0</v>
      </c>
      <c r="P60" s="158">
        <v>0</v>
      </c>
      <c r="Q60" s="158">
        <v>431460</v>
      </c>
      <c r="R60" s="159">
        <v>200949339</v>
      </c>
    </row>
    <row r="61" spans="1:18" hidden="1">
      <c r="A61" s="30"/>
      <c r="B61" s="30"/>
      <c r="C61" s="153" t="s">
        <v>236</v>
      </c>
      <c r="D61" s="156" t="s">
        <v>252</v>
      </c>
      <c r="E61" s="156" t="s">
        <v>253</v>
      </c>
      <c r="F61" s="156">
        <v>2023</v>
      </c>
      <c r="G61" s="155" t="s">
        <v>170</v>
      </c>
      <c r="H61" s="158">
        <v>0</v>
      </c>
      <c r="I61" s="158">
        <v>0</v>
      </c>
      <c r="J61" s="158">
        <v>0</v>
      </c>
      <c r="K61" s="158">
        <v>0</v>
      </c>
      <c r="L61" s="158">
        <v>135066</v>
      </c>
      <c r="M61" s="212">
        <v>0</v>
      </c>
      <c r="N61" s="212"/>
      <c r="O61" s="158">
        <v>0</v>
      </c>
      <c r="P61" s="158">
        <v>0</v>
      </c>
      <c r="Q61" s="158">
        <v>0</v>
      </c>
      <c r="R61" s="159">
        <v>135066</v>
      </c>
    </row>
    <row r="62" spans="1:18" hidden="1">
      <c r="A62" s="30"/>
      <c r="B62" s="30"/>
      <c r="C62" s="153" t="s">
        <v>236</v>
      </c>
      <c r="D62" s="156"/>
      <c r="E62" s="156" t="s">
        <v>175</v>
      </c>
      <c r="F62" s="156">
        <v>2023</v>
      </c>
      <c r="G62" s="155"/>
      <c r="H62" s="158">
        <v>0</v>
      </c>
      <c r="I62" s="158">
        <v>225812</v>
      </c>
      <c r="J62" s="158">
        <v>334437</v>
      </c>
      <c r="K62" s="158">
        <v>1931336</v>
      </c>
      <c r="L62" s="158">
        <v>137920</v>
      </c>
      <c r="M62" s="212">
        <v>0</v>
      </c>
      <c r="N62" s="212"/>
      <c r="O62" s="158">
        <v>0</v>
      </c>
      <c r="P62" s="158">
        <v>0</v>
      </c>
      <c r="Q62" s="158">
        <v>4340</v>
      </c>
      <c r="R62" s="159">
        <v>2633845</v>
      </c>
    </row>
    <row r="63" spans="1:18" hidden="1">
      <c r="A63" s="30"/>
      <c r="B63" s="30"/>
      <c r="C63" s="153" t="s">
        <v>236</v>
      </c>
      <c r="D63" s="156"/>
      <c r="E63" s="156" t="s">
        <v>176</v>
      </c>
      <c r="F63" s="156">
        <v>2023</v>
      </c>
      <c r="G63" s="155"/>
      <c r="H63" s="158">
        <v>0</v>
      </c>
      <c r="I63" s="158">
        <v>95</v>
      </c>
      <c r="J63" s="158">
        <v>99.8</v>
      </c>
      <c r="K63" s="158">
        <v>92.5</v>
      </c>
      <c r="L63" s="158">
        <v>99.5</v>
      </c>
      <c r="M63" s="212">
        <v>0</v>
      </c>
      <c r="N63" s="212"/>
      <c r="O63" s="158">
        <v>0</v>
      </c>
      <c r="P63" s="158">
        <v>0</v>
      </c>
      <c r="Q63" s="158">
        <v>99</v>
      </c>
      <c r="R63" s="159">
        <v>98.7</v>
      </c>
    </row>
    <row r="64" spans="1:18" hidden="1">
      <c r="A64" s="30"/>
      <c r="B64" s="30"/>
      <c r="C64" s="153" t="s">
        <v>236</v>
      </c>
      <c r="D64" s="156" t="s">
        <v>254</v>
      </c>
      <c r="E64" s="156" t="s">
        <v>255</v>
      </c>
      <c r="F64" s="156">
        <v>2023</v>
      </c>
      <c r="G64" s="155" t="s">
        <v>167</v>
      </c>
      <c r="H64" s="158">
        <v>0</v>
      </c>
      <c r="I64" s="158">
        <v>1350000000</v>
      </c>
      <c r="J64" s="158">
        <v>0</v>
      </c>
      <c r="K64" s="158">
        <v>0</v>
      </c>
      <c r="L64" s="158">
        <v>0</v>
      </c>
      <c r="M64" s="212">
        <v>0</v>
      </c>
      <c r="N64" s="212"/>
      <c r="O64" s="158">
        <v>0</v>
      </c>
      <c r="P64" s="158">
        <v>0</v>
      </c>
      <c r="Q64" s="158">
        <v>1140000000</v>
      </c>
      <c r="R64" s="159">
        <v>2490000000</v>
      </c>
    </row>
    <row r="65" spans="1:18" hidden="1">
      <c r="A65" s="30"/>
      <c r="B65" s="30"/>
      <c r="C65" s="153" t="s">
        <v>236</v>
      </c>
      <c r="D65" s="156" t="s">
        <v>254</v>
      </c>
      <c r="E65" s="156" t="s">
        <v>255</v>
      </c>
      <c r="F65" s="156">
        <v>2023</v>
      </c>
      <c r="G65" s="155" t="s">
        <v>168</v>
      </c>
      <c r="H65" s="158">
        <v>0</v>
      </c>
      <c r="I65" s="158">
        <v>450000000</v>
      </c>
      <c r="J65" s="158">
        <v>0</v>
      </c>
      <c r="K65" s="158">
        <v>0</v>
      </c>
      <c r="L65" s="158">
        <v>0</v>
      </c>
      <c r="M65" s="212">
        <v>0</v>
      </c>
      <c r="N65" s="212"/>
      <c r="O65" s="158">
        <v>0</v>
      </c>
      <c r="P65" s="158">
        <v>0</v>
      </c>
      <c r="Q65" s="158">
        <v>1190000000</v>
      </c>
      <c r="R65" s="159">
        <v>1640000000</v>
      </c>
    </row>
    <row r="66" spans="1:18" hidden="1">
      <c r="A66" s="30"/>
      <c r="B66" s="30"/>
      <c r="C66" s="153" t="s">
        <v>236</v>
      </c>
      <c r="D66" s="156" t="s">
        <v>254</v>
      </c>
      <c r="E66" s="156" t="s">
        <v>255</v>
      </c>
      <c r="F66" s="156">
        <v>2023</v>
      </c>
      <c r="G66" s="155" t="s">
        <v>239</v>
      </c>
      <c r="H66" s="158">
        <v>0</v>
      </c>
      <c r="I66" s="158">
        <v>351946370.27999997</v>
      </c>
      <c r="J66" s="158">
        <v>0</v>
      </c>
      <c r="K66" s="158">
        <v>0</v>
      </c>
      <c r="L66" s="158">
        <v>0</v>
      </c>
      <c r="M66" s="212">
        <v>0</v>
      </c>
      <c r="N66" s="212"/>
      <c r="O66" s="158">
        <v>0</v>
      </c>
      <c r="P66" s="158">
        <v>0</v>
      </c>
      <c r="Q66" s="158">
        <v>1141774031.1500001</v>
      </c>
      <c r="R66" s="159">
        <v>1493720401.4300001</v>
      </c>
    </row>
    <row r="67" spans="1:18" hidden="1">
      <c r="A67" s="30"/>
      <c r="B67" s="30"/>
      <c r="C67" s="153" t="s">
        <v>236</v>
      </c>
      <c r="D67" s="156" t="s">
        <v>254</v>
      </c>
      <c r="E67" s="156" t="s">
        <v>255</v>
      </c>
      <c r="F67" s="156">
        <v>2023</v>
      </c>
      <c r="G67" s="155" t="s">
        <v>170</v>
      </c>
      <c r="H67" s="158">
        <v>0</v>
      </c>
      <c r="I67" s="158">
        <v>17843443</v>
      </c>
      <c r="J67" s="158">
        <v>0</v>
      </c>
      <c r="K67" s="158">
        <v>0</v>
      </c>
      <c r="L67" s="158">
        <v>0</v>
      </c>
      <c r="M67" s="212">
        <v>0</v>
      </c>
      <c r="N67" s="212"/>
      <c r="O67" s="158">
        <v>0</v>
      </c>
      <c r="P67" s="158">
        <v>0</v>
      </c>
      <c r="Q67" s="158">
        <v>0</v>
      </c>
      <c r="R67" s="159">
        <v>17843443</v>
      </c>
    </row>
    <row r="68" spans="1:18" hidden="1">
      <c r="A68" s="30"/>
      <c r="B68" s="30"/>
      <c r="C68" s="153" t="s">
        <v>236</v>
      </c>
      <c r="D68" s="156"/>
      <c r="E68" s="156" t="s">
        <v>175</v>
      </c>
      <c r="F68" s="156">
        <v>2023</v>
      </c>
      <c r="G68" s="155"/>
      <c r="H68" s="158">
        <v>0</v>
      </c>
      <c r="I68" s="158">
        <v>98053629.719999999</v>
      </c>
      <c r="J68" s="158">
        <v>0</v>
      </c>
      <c r="K68" s="158">
        <v>0</v>
      </c>
      <c r="L68" s="158">
        <v>0</v>
      </c>
      <c r="M68" s="212">
        <v>0</v>
      </c>
      <c r="N68" s="212"/>
      <c r="O68" s="158">
        <v>0</v>
      </c>
      <c r="P68" s="158">
        <v>0</v>
      </c>
      <c r="Q68" s="158">
        <v>48225968.850000001</v>
      </c>
      <c r="R68" s="159">
        <v>146279598.56999999</v>
      </c>
    </row>
    <row r="69" spans="1:18" hidden="1">
      <c r="A69" s="30"/>
      <c r="B69" s="30"/>
      <c r="C69" s="153" t="s">
        <v>236</v>
      </c>
      <c r="D69" s="156"/>
      <c r="E69" s="156" t="s">
        <v>176</v>
      </c>
      <c r="F69" s="156">
        <v>2023</v>
      </c>
      <c r="G69" s="155"/>
      <c r="H69" s="158">
        <v>0</v>
      </c>
      <c r="I69" s="158">
        <v>78.2</v>
      </c>
      <c r="J69" s="158">
        <v>0</v>
      </c>
      <c r="K69" s="158">
        <v>0</v>
      </c>
      <c r="L69" s="158">
        <v>0</v>
      </c>
      <c r="M69" s="212">
        <v>0</v>
      </c>
      <c r="N69" s="212"/>
      <c r="O69" s="158">
        <v>0</v>
      </c>
      <c r="P69" s="158">
        <v>0</v>
      </c>
      <c r="Q69" s="158">
        <v>95.9</v>
      </c>
      <c r="R69" s="159">
        <v>91.1</v>
      </c>
    </row>
    <row r="70" spans="1:18" hidden="1">
      <c r="A70" s="30"/>
      <c r="B70" s="30"/>
      <c r="C70" s="153" t="s">
        <v>236</v>
      </c>
      <c r="D70" s="156" t="s">
        <v>256</v>
      </c>
      <c r="E70" s="156" t="s">
        <v>257</v>
      </c>
      <c r="F70" s="156">
        <v>2023</v>
      </c>
      <c r="G70" s="155" t="s">
        <v>167</v>
      </c>
      <c r="H70" s="158">
        <v>0</v>
      </c>
      <c r="I70" s="158">
        <v>925779000</v>
      </c>
      <c r="J70" s="158">
        <v>1394629000</v>
      </c>
      <c r="K70" s="158">
        <v>233251000</v>
      </c>
      <c r="L70" s="158">
        <v>551768000</v>
      </c>
      <c r="M70" s="212">
        <v>0</v>
      </c>
      <c r="N70" s="212"/>
      <c r="O70" s="158">
        <v>0</v>
      </c>
      <c r="P70" s="158">
        <v>0</v>
      </c>
      <c r="Q70" s="158">
        <v>288732000</v>
      </c>
      <c r="R70" s="159">
        <v>3394159000</v>
      </c>
    </row>
    <row r="71" spans="1:18" hidden="1">
      <c r="A71" s="30"/>
      <c r="B71" s="30"/>
      <c r="C71" s="153" t="s">
        <v>236</v>
      </c>
      <c r="D71" s="156" t="s">
        <v>256</v>
      </c>
      <c r="E71" s="156" t="s">
        <v>257</v>
      </c>
      <c r="F71" s="156">
        <v>2023</v>
      </c>
      <c r="G71" s="155" t="s">
        <v>168</v>
      </c>
      <c r="H71" s="158">
        <v>0</v>
      </c>
      <c r="I71" s="158">
        <v>969279000</v>
      </c>
      <c r="J71" s="158">
        <v>1432082813</v>
      </c>
      <c r="K71" s="158">
        <v>241632752</v>
      </c>
      <c r="L71" s="158">
        <v>362458621</v>
      </c>
      <c r="M71" s="212">
        <v>0</v>
      </c>
      <c r="N71" s="212"/>
      <c r="O71" s="158">
        <v>0</v>
      </c>
      <c r="P71" s="158">
        <v>0</v>
      </c>
      <c r="Q71" s="158">
        <v>295805379</v>
      </c>
      <c r="R71" s="159">
        <v>3301258565</v>
      </c>
    </row>
    <row r="72" spans="1:18" hidden="1">
      <c r="A72" s="30"/>
      <c r="B72" s="30"/>
      <c r="C72" s="153" t="s">
        <v>236</v>
      </c>
      <c r="D72" s="156" t="s">
        <v>256</v>
      </c>
      <c r="E72" s="156" t="s">
        <v>257</v>
      </c>
      <c r="F72" s="156">
        <v>2023</v>
      </c>
      <c r="G72" s="155" t="s">
        <v>239</v>
      </c>
      <c r="H72" s="158">
        <v>3793890</v>
      </c>
      <c r="I72" s="158">
        <v>455905677.93000001</v>
      </c>
      <c r="J72" s="158">
        <v>1408805910</v>
      </c>
      <c r="K72" s="158">
        <v>233098111</v>
      </c>
      <c r="L72" s="158">
        <v>315637386.52999997</v>
      </c>
      <c r="M72" s="212">
        <v>0</v>
      </c>
      <c r="N72" s="212"/>
      <c r="O72" s="158">
        <v>0</v>
      </c>
      <c r="P72" s="158">
        <v>0</v>
      </c>
      <c r="Q72" s="158">
        <v>272360815.43000001</v>
      </c>
      <c r="R72" s="159">
        <v>2689601790.8899999</v>
      </c>
    </row>
    <row r="73" spans="1:18" hidden="1">
      <c r="A73" s="30"/>
      <c r="B73" s="30"/>
      <c r="C73" s="153" t="s">
        <v>236</v>
      </c>
      <c r="D73" s="156" t="s">
        <v>256</v>
      </c>
      <c r="E73" s="156" t="s">
        <v>257</v>
      </c>
      <c r="F73" s="156">
        <v>2023</v>
      </c>
      <c r="G73" s="155" t="s">
        <v>170</v>
      </c>
      <c r="H73" s="158">
        <v>0</v>
      </c>
      <c r="I73" s="158">
        <v>24782853.77</v>
      </c>
      <c r="J73" s="158">
        <v>0</v>
      </c>
      <c r="K73" s="158">
        <v>0</v>
      </c>
      <c r="L73" s="158">
        <v>2839627.2</v>
      </c>
      <c r="M73" s="212">
        <v>0</v>
      </c>
      <c r="N73" s="212"/>
      <c r="O73" s="158">
        <v>0</v>
      </c>
      <c r="P73" s="158">
        <v>0</v>
      </c>
      <c r="Q73" s="158">
        <v>0</v>
      </c>
      <c r="R73" s="159">
        <v>27622480.969999999</v>
      </c>
    </row>
    <row r="74" spans="1:18" hidden="1">
      <c r="A74" s="30"/>
      <c r="B74" s="30"/>
      <c r="C74" s="153" t="s">
        <v>236</v>
      </c>
      <c r="D74" s="156"/>
      <c r="E74" s="156" t="s">
        <v>175</v>
      </c>
      <c r="F74" s="156">
        <v>2023</v>
      </c>
      <c r="G74" s="155"/>
      <c r="H74" s="158">
        <v>-3793890</v>
      </c>
      <c r="I74" s="158">
        <v>513373322.06999999</v>
      </c>
      <c r="J74" s="158">
        <v>23276903</v>
      </c>
      <c r="K74" s="158">
        <v>8534641</v>
      </c>
      <c r="L74" s="158">
        <v>46821234.469999999</v>
      </c>
      <c r="M74" s="212">
        <v>0</v>
      </c>
      <c r="N74" s="212"/>
      <c r="O74" s="158">
        <v>0</v>
      </c>
      <c r="P74" s="158">
        <v>0</v>
      </c>
      <c r="Q74" s="158">
        <v>23444563.57</v>
      </c>
      <c r="R74" s="159">
        <v>611656774.11000001</v>
      </c>
    </row>
    <row r="75" spans="1:18" hidden="1">
      <c r="A75" s="30"/>
      <c r="B75" s="30"/>
      <c r="C75" s="153" t="s">
        <v>236</v>
      </c>
      <c r="D75" s="156"/>
      <c r="E75" s="156" t="s">
        <v>176</v>
      </c>
      <c r="F75" s="156">
        <v>2023</v>
      </c>
      <c r="G75" s="155"/>
      <c r="H75" s="158">
        <v>16495173.9</v>
      </c>
      <c r="I75" s="158">
        <v>47</v>
      </c>
      <c r="J75" s="158">
        <v>98.4</v>
      </c>
      <c r="K75" s="158">
        <v>96.5</v>
      </c>
      <c r="L75" s="158">
        <v>87.1</v>
      </c>
      <c r="M75" s="212">
        <v>0</v>
      </c>
      <c r="N75" s="212"/>
      <c r="O75" s="158">
        <v>0</v>
      </c>
      <c r="P75" s="158">
        <v>0</v>
      </c>
      <c r="Q75" s="158">
        <v>92.1</v>
      </c>
      <c r="R75" s="159">
        <v>81.5</v>
      </c>
    </row>
    <row r="76" spans="1:18" hidden="1">
      <c r="A76" s="30"/>
      <c r="B76" s="30"/>
      <c r="C76" s="153" t="s">
        <v>236</v>
      </c>
      <c r="D76" s="156"/>
      <c r="E76" s="156" t="s">
        <v>177</v>
      </c>
      <c r="F76" s="156">
        <v>2023</v>
      </c>
      <c r="G76" s="155" t="s">
        <v>239</v>
      </c>
      <c r="H76" s="158">
        <v>0</v>
      </c>
      <c r="I76" s="158">
        <v>2778556</v>
      </c>
      <c r="J76" s="158">
        <v>0</v>
      </c>
      <c r="K76" s="158">
        <v>0</v>
      </c>
      <c r="L76" s="158">
        <v>108000</v>
      </c>
      <c r="M76" s="212">
        <v>0</v>
      </c>
      <c r="N76" s="212"/>
      <c r="O76" s="158">
        <v>0</v>
      </c>
      <c r="P76" s="158">
        <v>0</v>
      </c>
      <c r="Q76" s="158">
        <v>0</v>
      </c>
      <c r="R76" s="159">
        <v>2886556</v>
      </c>
    </row>
    <row r="77" spans="1:18" hidden="1">
      <c r="A77" s="30"/>
      <c r="B77" s="30"/>
      <c r="C77" s="153" t="s">
        <v>236</v>
      </c>
      <c r="D77" s="156" t="s">
        <v>258</v>
      </c>
      <c r="E77" s="156" t="s">
        <v>259</v>
      </c>
      <c r="F77" s="156">
        <v>2023</v>
      </c>
      <c r="G77" s="155" t="s">
        <v>167</v>
      </c>
      <c r="H77" s="158">
        <v>0</v>
      </c>
      <c r="I77" s="158">
        <v>0</v>
      </c>
      <c r="J77" s="158">
        <v>4600000</v>
      </c>
      <c r="K77" s="158">
        <v>750000</v>
      </c>
      <c r="L77" s="158">
        <v>1000000</v>
      </c>
      <c r="M77" s="212">
        <v>0</v>
      </c>
      <c r="N77" s="212"/>
      <c r="O77" s="158">
        <v>46362000000</v>
      </c>
      <c r="P77" s="158">
        <v>0</v>
      </c>
      <c r="Q77" s="158">
        <v>0</v>
      </c>
      <c r="R77" s="159">
        <v>46368350000</v>
      </c>
    </row>
    <row r="78" spans="1:18" hidden="1">
      <c r="A78" s="30"/>
      <c r="B78" s="30"/>
      <c r="C78" s="153" t="s">
        <v>236</v>
      </c>
      <c r="D78" s="156" t="s">
        <v>258</v>
      </c>
      <c r="E78" s="156" t="s">
        <v>259</v>
      </c>
      <c r="F78" s="156">
        <v>2023</v>
      </c>
      <c r="G78" s="155" t="s">
        <v>168</v>
      </c>
      <c r="H78" s="158">
        <v>0</v>
      </c>
      <c r="I78" s="158">
        <v>0</v>
      </c>
      <c r="J78" s="158">
        <v>4600000</v>
      </c>
      <c r="K78" s="158">
        <v>750000</v>
      </c>
      <c r="L78" s="158">
        <v>1000000</v>
      </c>
      <c r="M78" s="212">
        <v>0</v>
      </c>
      <c r="N78" s="212"/>
      <c r="O78" s="158">
        <v>41446927000</v>
      </c>
      <c r="P78" s="158">
        <v>0</v>
      </c>
      <c r="Q78" s="158">
        <v>0</v>
      </c>
      <c r="R78" s="159">
        <v>41453277000</v>
      </c>
    </row>
    <row r="79" spans="1:18" hidden="1">
      <c r="A79" s="30"/>
      <c r="B79" s="30"/>
      <c r="C79" s="153" t="s">
        <v>236</v>
      </c>
      <c r="D79" s="156" t="s">
        <v>258</v>
      </c>
      <c r="E79" s="156" t="s">
        <v>259</v>
      </c>
      <c r="F79" s="156">
        <v>2023</v>
      </c>
      <c r="G79" s="155" t="s">
        <v>239</v>
      </c>
      <c r="H79" s="158">
        <v>0</v>
      </c>
      <c r="I79" s="158">
        <v>0</v>
      </c>
      <c r="J79" s="158">
        <v>0</v>
      </c>
      <c r="K79" s="158">
        <v>0</v>
      </c>
      <c r="L79" s="158">
        <v>289064</v>
      </c>
      <c r="M79" s="212">
        <v>0</v>
      </c>
      <c r="N79" s="212"/>
      <c r="O79" s="158">
        <v>41446927000</v>
      </c>
      <c r="P79" s="158">
        <v>0</v>
      </c>
      <c r="Q79" s="158">
        <v>0</v>
      </c>
      <c r="R79" s="159">
        <v>41447216064</v>
      </c>
    </row>
    <row r="80" spans="1:18" hidden="1">
      <c r="A80" s="30"/>
      <c r="B80" s="30"/>
      <c r="C80" s="153" t="s">
        <v>236</v>
      </c>
      <c r="D80" s="156" t="s">
        <v>258</v>
      </c>
      <c r="E80" s="156" t="s">
        <v>259</v>
      </c>
      <c r="F80" s="156">
        <v>2023</v>
      </c>
      <c r="G80" s="155" t="s">
        <v>170</v>
      </c>
      <c r="H80" s="158">
        <v>0</v>
      </c>
      <c r="I80" s="158">
        <v>0</v>
      </c>
      <c r="J80" s="158">
        <v>0</v>
      </c>
      <c r="K80" s="158">
        <v>0</v>
      </c>
      <c r="L80" s="158">
        <v>0</v>
      </c>
      <c r="M80" s="212">
        <v>0</v>
      </c>
      <c r="N80" s="212"/>
      <c r="O80" s="158">
        <v>0</v>
      </c>
      <c r="P80" s="158">
        <v>0</v>
      </c>
      <c r="Q80" s="158">
        <v>0</v>
      </c>
      <c r="R80" s="159">
        <v>0</v>
      </c>
    </row>
    <row r="81" spans="1:18" hidden="1">
      <c r="A81" s="30"/>
      <c r="B81" s="30"/>
      <c r="C81" s="153" t="s">
        <v>236</v>
      </c>
      <c r="D81" s="156"/>
      <c r="E81" s="156" t="s">
        <v>175</v>
      </c>
      <c r="F81" s="156">
        <v>2023</v>
      </c>
      <c r="G81" s="155"/>
      <c r="H81" s="158">
        <v>0</v>
      </c>
      <c r="I81" s="158">
        <v>0</v>
      </c>
      <c r="J81" s="158">
        <v>4600000</v>
      </c>
      <c r="K81" s="158">
        <v>750000</v>
      </c>
      <c r="L81" s="158">
        <v>710936</v>
      </c>
      <c r="M81" s="212">
        <v>0</v>
      </c>
      <c r="N81" s="212"/>
      <c r="O81" s="158">
        <v>0</v>
      </c>
      <c r="P81" s="158">
        <v>0</v>
      </c>
      <c r="Q81" s="158">
        <v>0</v>
      </c>
      <c r="R81" s="159">
        <v>6060936</v>
      </c>
    </row>
    <row r="82" spans="1:18" hidden="1">
      <c r="A82" s="30"/>
      <c r="B82" s="30"/>
      <c r="C82" s="153" t="s">
        <v>236</v>
      </c>
      <c r="D82" s="156"/>
      <c r="E82" s="156" t="s">
        <v>176</v>
      </c>
      <c r="F82" s="156">
        <v>2023</v>
      </c>
      <c r="G82" s="155"/>
      <c r="H82" s="158">
        <v>0</v>
      </c>
      <c r="I82" s="158">
        <v>0</v>
      </c>
      <c r="J82" s="158">
        <v>0</v>
      </c>
      <c r="K82" s="158">
        <v>0</v>
      </c>
      <c r="L82" s="158">
        <v>28.9</v>
      </c>
      <c r="M82" s="212">
        <v>0</v>
      </c>
      <c r="N82" s="212"/>
      <c r="O82" s="158">
        <v>100</v>
      </c>
      <c r="P82" s="158">
        <v>0</v>
      </c>
      <c r="Q82" s="158">
        <v>0</v>
      </c>
      <c r="R82" s="159">
        <v>100</v>
      </c>
    </row>
    <row r="83" spans="1:18" hidden="1">
      <c r="A83" s="30"/>
      <c r="B83" s="30"/>
      <c r="C83" s="153" t="s">
        <v>236</v>
      </c>
      <c r="D83" s="156" t="s">
        <v>260</v>
      </c>
      <c r="E83" s="156" t="s">
        <v>261</v>
      </c>
      <c r="F83" s="156">
        <v>2023</v>
      </c>
      <c r="G83" s="155" t="s">
        <v>167</v>
      </c>
      <c r="H83" s="158">
        <v>0</v>
      </c>
      <c r="I83" s="158">
        <v>131000000</v>
      </c>
      <c r="J83" s="158">
        <v>435700000</v>
      </c>
      <c r="K83" s="158">
        <v>65286000</v>
      </c>
      <c r="L83" s="158">
        <v>252020000</v>
      </c>
      <c r="M83" s="212">
        <v>550000000</v>
      </c>
      <c r="N83" s="212"/>
      <c r="O83" s="158">
        <v>100000000</v>
      </c>
      <c r="P83" s="158">
        <v>0</v>
      </c>
      <c r="Q83" s="158">
        <v>900000000</v>
      </c>
      <c r="R83" s="159">
        <v>2434006000</v>
      </c>
    </row>
    <row r="84" spans="1:18" hidden="1">
      <c r="A84" s="30"/>
      <c r="B84" s="30"/>
      <c r="C84" s="153" t="s">
        <v>236</v>
      </c>
      <c r="D84" s="156" t="s">
        <v>260</v>
      </c>
      <c r="E84" s="156" t="s">
        <v>261</v>
      </c>
      <c r="F84" s="156">
        <v>2023</v>
      </c>
      <c r="G84" s="155" t="s">
        <v>168</v>
      </c>
      <c r="H84" s="158">
        <v>7000000</v>
      </c>
      <c r="I84" s="158">
        <v>124000000</v>
      </c>
      <c r="J84" s="158">
        <v>588870700</v>
      </c>
      <c r="K84" s="158">
        <v>97298081</v>
      </c>
      <c r="L84" s="158">
        <v>216420000</v>
      </c>
      <c r="M84" s="212">
        <v>1111846930</v>
      </c>
      <c r="N84" s="212"/>
      <c r="O84" s="158">
        <v>0</v>
      </c>
      <c r="P84" s="158">
        <v>0</v>
      </c>
      <c r="Q84" s="158">
        <v>869253100</v>
      </c>
      <c r="R84" s="159">
        <v>3014688811</v>
      </c>
    </row>
    <row r="85" spans="1:18" hidden="1">
      <c r="A85" s="30"/>
      <c r="B85" s="30"/>
      <c r="C85" s="153" t="s">
        <v>236</v>
      </c>
      <c r="D85" s="156" t="s">
        <v>260</v>
      </c>
      <c r="E85" s="156" t="s">
        <v>261</v>
      </c>
      <c r="F85" s="156">
        <v>2023</v>
      </c>
      <c r="G85" s="155" t="s">
        <v>239</v>
      </c>
      <c r="H85" s="158">
        <v>6840000</v>
      </c>
      <c r="I85" s="158">
        <v>73999000</v>
      </c>
      <c r="J85" s="158">
        <v>560146015</v>
      </c>
      <c r="K85" s="158">
        <v>92846823</v>
      </c>
      <c r="L85" s="158">
        <v>193910488.44999999</v>
      </c>
      <c r="M85" s="212">
        <v>703834690.66999996</v>
      </c>
      <c r="N85" s="212"/>
      <c r="O85" s="158">
        <v>0</v>
      </c>
      <c r="P85" s="158">
        <v>0</v>
      </c>
      <c r="Q85" s="158">
        <v>858040081</v>
      </c>
      <c r="R85" s="159">
        <v>2489617098.1199999</v>
      </c>
    </row>
    <row r="86" spans="1:18" hidden="1">
      <c r="A86" s="30"/>
      <c r="B86" s="30"/>
      <c r="C86" s="153" t="s">
        <v>236</v>
      </c>
      <c r="D86" s="156" t="s">
        <v>260</v>
      </c>
      <c r="E86" s="156" t="s">
        <v>261</v>
      </c>
      <c r="F86" s="156">
        <v>2023</v>
      </c>
      <c r="G86" s="155" t="s">
        <v>170</v>
      </c>
      <c r="H86" s="158">
        <v>0</v>
      </c>
      <c r="I86" s="158">
        <v>200</v>
      </c>
      <c r="J86" s="158">
        <v>0</v>
      </c>
      <c r="K86" s="158">
        <v>0</v>
      </c>
      <c r="L86" s="158">
        <v>2326619.5</v>
      </c>
      <c r="M86" s="212">
        <v>0</v>
      </c>
      <c r="N86" s="212"/>
      <c r="O86" s="158">
        <v>0</v>
      </c>
      <c r="P86" s="158">
        <v>0</v>
      </c>
      <c r="Q86" s="158">
        <v>0</v>
      </c>
      <c r="R86" s="159">
        <v>2326819.5</v>
      </c>
    </row>
    <row r="87" spans="1:18" hidden="1">
      <c r="A87" s="30"/>
      <c r="B87" s="30"/>
      <c r="C87" s="153" t="s">
        <v>236</v>
      </c>
      <c r="D87" s="156"/>
      <c r="E87" s="156" t="s">
        <v>175</v>
      </c>
      <c r="F87" s="156">
        <v>2023</v>
      </c>
      <c r="G87" s="155"/>
      <c r="H87" s="158">
        <v>160000</v>
      </c>
      <c r="I87" s="158">
        <v>50001000</v>
      </c>
      <c r="J87" s="158">
        <v>28724685</v>
      </c>
      <c r="K87" s="158">
        <v>4451258</v>
      </c>
      <c r="L87" s="158">
        <v>22509511.550000001</v>
      </c>
      <c r="M87" s="212">
        <v>408012239.32999998</v>
      </c>
      <c r="N87" s="212"/>
      <c r="O87" s="158">
        <v>0</v>
      </c>
      <c r="P87" s="158">
        <v>0</v>
      </c>
      <c r="Q87" s="158">
        <v>11213019</v>
      </c>
      <c r="R87" s="159">
        <v>525071712.88</v>
      </c>
    </row>
    <row r="88" spans="1:18" hidden="1">
      <c r="A88" s="30"/>
      <c r="B88" s="30"/>
      <c r="C88" s="153" t="s">
        <v>236</v>
      </c>
      <c r="D88" s="156"/>
      <c r="E88" s="156" t="s">
        <v>176</v>
      </c>
      <c r="F88" s="156">
        <v>2023</v>
      </c>
      <c r="G88" s="155"/>
      <c r="H88" s="158">
        <v>97.7</v>
      </c>
      <c r="I88" s="158">
        <v>59.7</v>
      </c>
      <c r="J88" s="158">
        <v>95.1</v>
      </c>
      <c r="K88" s="158">
        <v>95.4</v>
      </c>
      <c r="L88" s="158">
        <v>89.6</v>
      </c>
      <c r="M88" s="212">
        <v>63.3</v>
      </c>
      <c r="N88" s="212"/>
      <c r="O88" s="158">
        <v>0</v>
      </c>
      <c r="P88" s="158">
        <v>0</v>
      </c>
      <c r="Q88" s="158">
        <v>98.7</v>
      </c>
      <c r="R88" s="159">
        <v>82.6</v>
      </c>
    </row>
    <row r="89" spans="1:18" hidden="1">
      <c r="A89" s="30"/>
      <c r="B89" s="30"/>
      <c r="C89" s="153" t="s">
        <v>236</v>
      </c>
      <c r="D89" s="156"/>
      <c r="E89" s="156" t="s">
        <v>177</v>
      </c>
      <c r="F89" s="156">
        <v>2023</v>
      </c>
      <c r="G89" s="155" t="s">
        <v>239</v>
      </c>
      <c r="H89" s="158">
        <v>0</v>
      </c>
      <c r="I89" s="158">
        <v>0</v>
      </c>
      <c r="J89" s="158">
        <v>2234</v>
      </c>
      <c r="K89" s="158">
        <v>0</v>
      </c>
      <c r="L89" s="158">
        <v>7327500</v>
      </c>
      <c r="M89" s="212">
        <v>0</v>
      </c>
      <c r="N89" s="212"/>
      <c r="O89" s="158">
        <v>5688920</v>
      </c>
      <c r="P89" s="158">
        <v>0</v>
      </c>
      <c r="Q89" s="158">
        <v>0</v>
      </c>
      <c r="R89" s="159">
        <v>13018654</v>
      </c>
    </row>
    <row r="90" spans="1:18" hidden="1">
      <c r="A90" s="30"/>
      <c r="B90" s="30"/>
      <c r="C90" s="153" t="s">
        <v>236</v>
      </c>
      <c r="D90" s="156"/>
      <c r="E90" s="156" t="s">
        <v>262</v>
      </c>
      <c r="F90" s="156">
        <v>2023</v>
      </c>
      <c r="G90" s="155" t="s">
        <v>167</v>
      </c>
      <c r="H90" s="158">
        <v>41600000</v>
      </c>
      <c r="I90" s="158">
        <v>4436169000</v>
      </c>
      <c r="J90" s="158">
        <v>5758699000</v>
      </c>
      <c r="K90" s="158">
        <v>992702000</v>
      </c>
      <c r="L90" s="158">
        <v>4913820000</v>
      </c>
      <c r="M90" s="212">
        <v>550000000</v>
      </c>
      <c r="N90" s="212"/>
      <c r="O90" s="158">
        <v>46781625000</v>
      </c>
      <c r="P90" s="158">
        <v>95360000</v>
      </c>
      <c r="Q90" s="158">
        <v>2422457000</v>
      </c>
      <c r="R90" s="159">
        <v>65992432000</v>
      </c>
    </row>
    <row r="91" spans="1:18" hidden="1">
      <c r="A91" s="30"/>
      <c r="B91" s="30"/>
      <c r="C91" s="153" t="s">
        <v>236</v>
      </c>
      <c r="D91" s="156"/>
      <c r="E91" s="156" t="s">
        <v>262</v>
      </c>
      <c r="F91" s="156">
        <v>2023</v>
      </c>
      <c r="G91" s="155" t="s">
        <v>168</v>
      </c>
      <c r="H91" s="158">
        <v>17539245</v>
      </c>
      <c r="I91" s="158">
        <v>2492887936</v>
      </c>
      <c r="J91" s="158">
        <v>6223567807</v>
      </c>
      <c r="K91" s="158">
        <v>1083702324</v>
      </c>
      <c r="L91" s="158">
        <v>4605058396</v>
      </c>
      <c r="M91" s="212">
        <v>1111846930</v>
      </c>
      <c r="N91" s="212"/>
      <c r="O91" s="158">
        <v>41944074801</v>
      </c>
      <c r="P91" s="158">
        <v>73046976</v>
      </c>
      <c r="Q91" s="158">
        <v>2461481499</v>
      </c>
      <c r="R91" s="159">
        <v>60013205914</v>
      </c>
    </row>
    <row r="92" spans="1:18" hidden="1">
      <c r="A92" s="30"/>
      <c r="B92" s="30"/>
      <c r="C92" s="153" t="s">
        <v>236</v>
      </c>
      <c r="D92" s="156"/>
      <c r="E92" s="156" t="s">
        <v>262</v>
      </c>
      <c r="F92" s="156">
        <v>2023</v>
      </c>
      <c r="G92" s="155" t="s">
        <v>239</v>
      </c>
      <c r="H92" s="158">
        <v>289051260.81</v>
      </c>
      <c r="I92" s="158">
        <v>1175429696.21</v>
      </c>
      <c r="J92" s="158">
        <v>6051199821</v>
      </c>
      <c r="K92" s="158">
        <v>998771101</v>
      </c>
      <c r="L92" s="158">
        <v>4239072213.4299998</v>
      </c>
      <c r="M92" s="212">
        <v>703834690.66999996</v>
      </c>
      <c r="N92" s="212"/>
      <c r="O92" s="158">
        <v>41464451666</v>
      </c>
      <c r="P92" s="158">
        <v>42009144.289999999</v>
      </c>
      <c r="Q92" s="158">
        <v>2300554120.5799999</v>
      </c>
      <c r="R92" s="159">
        <v>57264373713.989998</v>
      </c>
    </row>
    <row r="93" spans="1:18" hidden="1">
      <c r="A93" s="30"/>
      <c r="B93" s="30"/>
      <c r="C93" s="153" t="s">
        <v>236</v>
      </c>
      <c r="D93" s="156"/>
      <c r="E93" s="156" t="s">
        <v>262</v>
      </c>
      <c r="F93" s="156">
        <v>2023</v>
      </c>
      <c r="G93" s="155" t="s">
        <v>170</v>
      </c>
      <c r="H93" s="158">
        <v>0</v>
      </c>
      <c r="I93" s="158">
        <v>56736537.770000003</v>
      </c>
      <c r="J93" s="158">
        <v>0</v>
      </c>
      <c r="K93" s="158">
        <v>0</v>
      </c>
      <c r="L93" s="158">
        <v>84124013.040000007</v>
      </c>
      <c r="M93" s="212">
        <v>0</v>
      </c>
      <c r="N93" s="212"/>
      <c r="O93" s="158">
        <v>0</v>
      </c>
      <c r="P93" s="158">
        <v>0</v>
      </c>
      <c r="Q93" s="158">
        <v>0</v>
      </c>
      <c r="R93" s="159">
        <v>140860550.81</v>
      </c>
    </row>
    <row r="94" spans="1:18" hidden="1">
      <c r="A94" s="30"/>
      <c r="B94" s="30"/>
      <c r="C94" s="153" t="s">
        <v>236</v>
      </c>
      <c r="D94" s="156"/>
      <c r="E94" s="156" t="s">
        <v>263</v>
      </c>
      <c r="F94" s="156">
        <v>2023</v>
      </c>
      <c r="G94" s="155" t="s">
        <v>167</v>
      </c>
      <c r="H94" s="158"/>
      <c r="I94" s="158"/>
      <c r="J94" s="158"/>
      <c r="K94" s="158"/>
      <c r="L94" s="158"/>
      <c r="M94" s="212"/>
      <c r="N94" s="212"/>
      <c r="O94" s="158"/>
      <c r="P94" s="158"/>
      <c r="Q94" s="158"/>
      <c r="R94" s="159">
        <v>0</v>
      </c>
    </row>
    <row r="95" spans="1:18" hidden="1">
      <c r="A95" s="30"/>
      <c r="B95" s="30"/>
      <c r="C95" s="153" t="s">
        <v>236</v>
      </c>
      <c r="D95" s="156"/>
      <c r="E95" s="156" t="s">
        <v>263</v>
      </c>
      <c r="F95" s="156">
        <v>2023</v>
      </c>
      <c r="G95" s="155" t="s">
        <v>168</v>
      </c>
      <c r="H95" s="158"/>
      <c r="I95" s="158"/>
      <c r="J95" s="158"/>
      <c r="K95" s="158"/>
      <c r="L95" s="158"/>
      <c r="M95" s="212"/>
      <c r="N95" s="212"/>
      <c r="O95" s="158"/>
      <c r="P95" s="158"/>
      <c r="Q95" s="158"/>
      <c r="R95" s="159">
        <v>0</v>
      </c>
    </row>
    <row r="96" spans="1:18" hidden="1">
      <c r="A96" s="30"/>
      <c r="B96" s="30"/>
      <c r="C96" s="153" t="s">
        <v>236</v>
      </c>
      <c r="D96" s="156"/>
      <c r="E96" s="156" t="s">
        <v>263</v>
      </c>
      <c r="F96" s="156">
        <v>2023</v>
      </c>
      <c r="G96" s="155" t="s">
        <v>264</v>
      </c>
      <c r="H96" s="158"/>
      <c r="I96" s="158"/>
      <c r="J96" s="158"/>
      <c r="K96" s="158"/>
      <c r="L96" s="158"/>
      <c r="M96" s="212"/>
      <c r="N96" s="212"/>
      <c r="O96" s="158"/>
      <c r="P96" s="158"/>
      <c r="Q96" s="158"/>
      <c r="R96" s="159">
        <v>0</v>
      </c>
    </row>
    <row r="97" spans="1:18">
      <c r="A97" s="30"/>
      <c r="B97" s="160"/>
      <c r="C97" s="16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</row>
    <row r="98" spans="1:18">
      <c r="A98" s="30"/>
      <c r="B98" s="30"/>
      <c r="C98" s="160"/>
      <c r="D98" s="16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</row>
  </sheetData>
  <mergeCells count="95">
    <mergeCell ref="C98:D98"/>
    <mergeCell ref="M94:N94"/>
    <mergeCell ref="M95:N95"/>
    <mergeCell ref="M96:N96"/>
    <mergeCell ref="B97:C97"/>
    <mergeCell ref="M88:N88"/>
    <mergeCell ref="M89:N89"/>
    <mergeCell ref="M90:N90"/>
    <mergeCell ref="M91:N91"/>
    <mergeCell ref="M92:N92"/>
    <mergeCell ref="M93:N93"/>
    <mergeCell ref="M82:N82"/>
    <mergeCell ref="M83:N83"/>
    <mergeCell ref="M84:N84"/>
    <mergeCell ref="M85:N85"/>
    <mergeCell ref="M86:N86"/>
    <mergeCell ref="M87:N87"/>
    <mergeCell ref="M76:N76"/>
    <mergeCell ref="M77:N77"/>
    <mergeCell ref="M78:N78"/>
    <mergeCell ref="M79:N79"/>
    <mergeCell ref="M80:N80"/>
    <mergeCell ref="M81:N81"/>
    <mergeCell ref="M70:N70"/>
    <mergeCell ref="M71:N71"/>
    <mergeCell ref="M72:N72"/>
    <mergeCell ref="M73:N73"/>
    <mergeCell ref="M74:N74"/>
    <mergeCell ref="M75:N75"/>
    <mergeCell ref="M64:N64"/>
    <mergeCell ref="M65:N65"/>
    <mergeCell ref="M66:N66"/>
    <mergeCell ref="M67:N67"/>
    <mergeCell ref="M68:N68"/>
    <mergeCell ref="M69:N69"/>
    <mergeCell ref="M58:N58"/>
    <mergeCell ref="M59:N59"/>
    <mergeCell ref="M60:N60"/>
    <mergeCell ref="M61:N61"/>
    <mergeCell ref="M62:N62"/>
    <mergeCell ref="M63:N63"/>
    <mergeCell ref="M52:N52"/>
    <mergeCell ref="M53:N53"/>
    <mergeCell ref="M54:N54"/>
    <mergeCell ref="M55:N55"/>
    <mergeCell ref="M56:N56"/>
    <mergeCell ref="M57:N57"/>
    <mergeCell ref="M43:N43"/>
    <mergeCell ref="M47:N47"/>
    <mergeCell ref="M48:N48"/>
    <mergeCell ref="M49:N49"/>
    <mergeCell ref="M50:N50"/>
    <mergeCell ref="M51:N51"/>
    <mergeCell ref="M37:N37"/>
    <mergeCell ref="M38:N38"/>
    <mergeCell ref="M39:N39"/>
    <mergeCell ref="M40:N40"/>
    <mergeCell ref="M41:N41"/>
    <mergeCell ref="M42:N42"/>
    <mergeCell ref="M31:N31"/>
    <mergeCell ref="M32:N32"/>
    <mergeCell ref="M33:N33"/>
    <mergeCell ref="M34:N34"/>
    <mergeCell ref="M35:N35"/>
    <mergeCell ref="M36:N36"/>
    <mergeCell ref="M25:N25"/>
    <mergeCell ref="M26:N26"/>
    <mergeCell ref="M27:N27"/>
    <mergeCell ref="M28:N28"/>
    <mergeCell ref="M29:N29"/>
    <mergeCell ref="M30:N30"/>
    <mergeCell ref="M19:N19"/>
    <mergeCell ref="M20:N20"/>
    <mergeCell ref="M21:N21"/>
    <mergeCell ref="M22:N22"/>
    <mergeCell ref="M23:N23"/>
    <mergeCell ref="M24:N24"/>
    <mergeCell ref="M13:N13"/>
    <mergeCell ref="M14:N14"/>
    <mergeCell ref="M15:N15"/>
    <mergeCell ref="M16:N16"/>
    <mergeCell ref="M17:N17"/>
    <mergeCell ref="M18:N18"/>
    <mergeCell ref="M7:N7"/>
    <mergeCell ref="M8:N8"/>
    <mergeCell ref="M9:N9"/>
    <mergeCell ref="M10:N10"/>
    <mergeCell ref="M11:N11"/>
    <mergeCell ref="M12:N12"/>
    <mergeCell ref="C2:R2"/>
    <mergeCell ref="C3:R3"/>
    <mergeCell ref="A4:B4"/>
    <mergeCell ref="M4:N4"/>
    <mergeCell ref="M5:N5"/>
    <mergeCell ref="M6:N6"/>
  </mergeCells>
  <printOptions horizontalCentered="1" verticalCentered="1"/>
  <pageMargins left="0" right="0" top="0" bottom="0" header="0" footer="0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7"/>
  <sheetViews>
    <sheetView workbookViewId="0">
      <selection activeCell="A58" sqref="A58:XFD61"/>
    </sheetView>
  </sheetViews>
  <sheetFormatPr defaultRowHeight="15"/>
  <cols>
    <col min="1" max="1" width="3.28515625" style="32" customWidth="1"/>
    <col min="2" max="2" width="9.5703125" style="32" customWidth="1"/>
    <col min="3" max="3" width="51.7109375" style="32" customWidth="1"/>
    <col min="4" max="4" width="16.28515625" style="32" customWidth="1"/>
    <col min="5" max="5" width="11.140625" style="32" customWidth="1"/>
    <col min="6" max="6" width="16.28515625" style="32" customWidth="1"/>
    <col min="7" max="7" width="11.140625" style="32" customWidth="1"/>
    <col min="8" max="8" width="16.28515625" style="32" customWidth="1"/>
    <col min="9" max="9" width="11.140625" style="32" customWidth="1"/>
    <col min="10" max="10" width="15.85546875" style="32" customWidth="1"/>
    <col min="11" max="11" width="16.28515625" style="32" customWidth="1"/>
    <col min="12" max="12" width="11.140625" style="32" customWidth="1"/>
    <col min="13" max="13" width="15" style="32" customWidth="1"/>
    <col min="14" max="14" width="11.7109375" style="32" customWidth="1"/>
    <col min="15" max="16384" width="9.140625" style="32"/>
  </cols>
  <sheetData>
    <row r="1" spans="1:14">
      <c r="A1" s="30"/>
      <c r="B1" s="35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>
      <c r="A2" s="30"/>
      <c r="B2" s="94" t="s">
        <v>179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>
      <c r="A3" s="30"/>
      <c r="B3" s="95" t="s">
        <v>33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4">
      <c r="A4" s="30"/>
      <c r="B4" s="96" t="s">
        <v>91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ht="15.75" thickBot="1">
      <c r="A5" s="16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6.5" thickTop="1" thickBot="1">
      <c r="A6" s="160"/>
      <c r="B6" s="161" t="s">
        <v>180</v>
      </c>
      <c r="C6" s="162" t="s">
        <v>181</v>
      </c>
      <c r="D6" s="162"/>
      <c r="E6" s="162"/>
      <c r="F6" s="163" t="s">
        <v>93</v>
      </c>
      <c r="G6" s="163"/>
      <c r="H6" s="164">
        <v>12</v>
      </c>
      <c r="I6" s="164"/>
      <c r="J6" s="164"/>
      <c r="K6" s="164"/>
      <c r="L6" s="164"/>
      <c r="M6" s="164"/>
      <c r="N6" s="164"/>
    </row>
    <row r="7" spans="1:14" ht="15.75" thickTop="1">
      <c r="A7" s="30"/>
      <c r="B7" s="161"/>
      <c r="C7" s="162"/>
      <c r="D7" s="162"/>
      <c r="E7" s="162"/>
      <c r="F7" s="163"/>
      <c r="G7" s="163"/>
      <c r="H7" s="164"/>
      <c r="I7" s="164"/>
      <c r="J7" s="164"/>
      <c r="K7" s="164"/>
      <c r="L7" s="164"/>
      <c r="M7" s="164"/>
      <c r="N7" s="164"/>
    </row>
    <row r="8" spans="1:14">
      <c r="A8" s="30"/>
      <c r="B8" s="165" t="s">
        <v>94</v>
      </c>
      <c r="C8" s="166" t="s">
        <v>8</v>
      </c>
      <c r="D8" s="166"/>
      <c r="E8" s="166"/>
      <c r="F8" s="167" t="s">
        <v>95</v>
      </c>
      <c r="G8" s="167"/>
      <c r="H8" s="168" t="s">
        <v>7</v>
      </c>
      <c r="I8" s="168"/>
      <c r="J8" s="168"/>
      <c r="K8" s="168"/>
      <c r="L8" s="168"/>
      <c r="M8" s="168"/>
      <c r="N8" s="168"/>
    </row>
    <row r="9" spans="1:14" ht="15.75" thickBot="1">
      <c r="A9" s="30"/>
      <c r="B9" s="169" t="s">
        <v>182</v>
      </c>
      <c r="C9" s="169"/>
      <c r="D9" s="170" t="s">
        <v>183</v>
      </c>
      <c r="E9" s="170"/>
      <c r="F9" s="170"/>
      <c r="G9" s="170"/>
      <c r="H9" s="170"/>
      <c r="I9" s="170"/>
      <c r="J9" s="170"/>
      <c r="K9" s="170"/>
      <c r="L9" s="170"/>
      <c r="M9" s="170"/>
      <c r="N9" s="170"/>
    </row>
    <row r="10" spans="1:14" ht="16.5" thickTop="1" thickBot="1">
      <c r="A10" s="30"/>
      <c r="B10" s="169"/>
      <c r="C10" s="169"/>
      <c r="D10" s="171" t="s">
        <v>99</v>
      </c>
      <c r="E10" s="172">
        <v>2023</v>
      </c>
      <c r="F10" s="108" t="s">
        <v>143</v>
      </c>
      <c r="G10" s="108"/>
      <c r="H10" s="108" t="s">
        <v>143</v>
      </c>
      <c r="I10" s="108"/>
      <c r="J10" s="173" t="s">
        <v>143</v>
      </c>
      <c r="K10" s="108" t="s">
        <v>143</v>
      </c>
      <c r="L10" s="108"/>
      <c r="M10" s="174" t="s">
        <v>184</v>
      </c>
      <c r="N10" s="175" t="s">
        <v>185</v>
      </c>
    </row>
    <row r="11" spans="1:14" ht="69" customHeight="1" thickTop="1" thickBot="1">
      <c r="A11" s="30"/>
      <c r="B11" s="169"/>
      <c r="C11" s="169"/>
      <c r="D11" s="110" t="s">
        <v>186</v>
      </c>
      <c r="E11" s="176" t="s">
        <v>187</v>
      </c>
      <c r="F11" s="113" t="s">
        <v>188</v>
      </c>
      <c r="G11" s="112" t="s">
        <v>187</v>
      </c>
      <c r="H11" s="113" t="s">
        <v>189</v>
      </c>
      <c r="I11" s="112" t="s">
        <v>187</v>
      </c>
      <c r="J11" s="177" t="s">
        <v>190</v>
      </c>
      <c r="K11" s="113" t="s">
        <v>191</v>
      </c>
      <c r="L11" s="112" t="s">
        <v>187</v>
      </c>
      <c r="M11" s="174"/>
      <c r="N11" s="175"/>
    </row>
    <row r="12" spans="1:14" ht="16.5" thickTop="1" thickBot="1">
      <c r="A12" s="30"/>
      <c r="B12" s="169"/>
      <c r="C12" s="169"/>
      <c r="D12" s="117" t="s">
        <v>117</v>
      </c>
      <c r="E12" s="117">
        <v>-2</v>
      </c>
      <c r="F12" s="117" t="s">
        <v>119</v>
      </c>
      <c r="G12" s="117" t="s">
        <v>120</v>
      </c>
      <c r="H12" s="117" t="s">
        <v>121</v>
      </c>
      <c r="I12" s="117" t="s">
        <v>122</v>
      </c>
      <c r="J12" s="117" t="s">
        <v>192</v>
      </c>
      <c r="K12" s="117" t="s">
        <v>124</v>
      </c>
      <c r="L12" s="117" t="s">
        <v>125</v>
      </c>
      <c r="M12" s="117" t="s">
        <v>193</v>
      </c>
      <c r="N12" s="118" t="s">
        <v>194</v>
      </c>
    </row>
    <row r="13" spans="1:14" ht="15.75" thickTop="1">
      <c r="A13" s="30"/>
      <c r="B13" s="178" t="s">
        <v>195</v>
      </c>
      <c r="C13" s="178"/>
      <c r="D13" s="120"/>
      <c r="E13" s="121"/>
      <c r="F13" s="120"/>
      <c r="G13" s="121"/>
      <c r="H13" s="120"/>
      <c r="I13" s="121"/>
      <c r="J13" s="122"/>
      <c r="K13" s="120"/>
      <c r="L13" s="121"/>
      <c r="M13" s="120"/>
      <c r="N13" s="179"/>
    </row>
    <row r="14" spans="1:14">
      <c r="A14" s="30"/>
      <c r="B14" s="180" t="s">
        <v>38</v>
      </c>
      <c r="C14" s="181" t="s">
        <v>196</v>
      </c>
      <c r="D14" s="120"/>
      <c r="E14" s="121"/>
      <c r="F14" s="120"/>
      <c r="G14" s="121"/>
      <c r="H14" s="120"/>
      <c r="I14" s="121"/>
      <c r="J14" s="182"/>
      <c r="K14" s="120"/>
      <c r="L14" s="121"/>
      <c r="M14" s="120"/>
      <c r="N14" s="179"/>
    </row>
    <row r="15" spans="1:14">
      <c r="A15" s="30"/>
      <c r="B15" s="183" t="s">
        <v>148</v>
      </c>
      <c r="C15" s="184" t="s">
        <v>197</v>
      </c>
      <c r="D15" s="185">
        <f>65137691+8882993</f>
        <v>74020684</v>
      </c>
      <c r="E15" s="186">
        <v>0</v>
      </c>
      <c r="F15" s="187">
        <v>77949773</v>
      </c>
      <c r="G15" s="188"/>
      <c r="H15" s="187">
        <f>58605629+6344144</f>
        <v>64949773</v>
      </c>
      <c r="I15" s="186"/>
      <c r="J15" s="186">
        <f>H15-F15</f>
        <v>-13000000</v>
      </c>
      <c r="K15" s="158">
        <f>58605629+6194296</f>
        <v>64799925</v>
      </c>
      <c r="L15" s="186"/>
      <c r="M15" s="186">
        <f>H15-K15</f>
        <v>149848</v>
      </c>
      <c r="N15" s="189">
        <f>K15/H15*100</f>
        <v>99.769286337613522</v>
      </c>
    </row>
    <row r="16" spans="1:14">
      <c r="A16" s="30"/>
      <c r="B16" s="183" t="s">
        <v>149</v>
      </c>
      <c r="C16" s="184" t="s">
        <v>198</v>
      </c>
      <c r="D16" s="185">
        <f>10743313+1467037</f>
        <v>12210350</v>
      </c>
      <c r="E16" s="186">
        <v>0</v>
      </c>
      <c r="F16" s="187">
        <v>17488585</v>
      </c>
      <c r="G16" s="188"/>
      <c r="H16" s="187">
        <f>9615686+1172899</f>
        <v>10788585</v>
      </c>
      <c r="I16" s="186"/>
      <c r="J16" s="186">
        <f t="shared" ref="J16:J24" si="0">H16-F16</f>
        <v>-6700000</v>
      </c>
      <c r="K16" s="158">
        <f>9615686+1153262</f>
        <v>10768948</v>
      </c>
      <c r="L16" s="186"/>
      <c r="M16" s="186">
        <f t="shared" ref="M16:M24" si="1">H16-K16</f>
        <v>19637</v>
      </c>
      <c r="N16" s="189">
        <f t="shared" ref="N16:N33" si="2">K16/H16*100</f>
        <v>99.817983544644633</v>
      </c>
    </row>
    <row r="17" spans="1:14">
      <c r="A17" s="30"/>
      <c r="B17" s="183" t="s">
        <v>150</v>
      </c>
      <c r="C17" s="184" t="s">
        <v>199</v>
      </c>
      <c r="D17" s="185">
        <v>12830246</v>
      </c>
      <c r="E17" s="186">
        <v>0</v>
      </c>
      <c r="F17" s="187">
        <v>21838314</v>
      </c>
      <c r="G17" s="188"/>
      <c r="H17" s="187">
        <v>11838314</v>
      </c>
      <c r="I17" s="186"/>
      <c r="J17" s="186">
        <f t="shared" si="0"/>
        <v>-10000000</v>
      </c>
      <c r="K17" s="158">
        <v>6199093</v>
      </c>
      <c r="L17" s="186"/>
      <c r="M17" s="186">
        <f t="shared" si="1"/>
        <v>5639221</v>
      </c>
      <c r="N17" s="189">
        <f t="shared" si="2"/>
        <v>52.364661048862196</v>
      </c>
    </row>
    <row r="18" spans="1:14">
      <c r="A18" s="30"/>
      <c r="B18" s="183" t="s">
        <v>151</v>
      </c>
      <c r="C18" s="184" t="s">
        <v>200</v>
      </c>
      <c r="D18" s="185"/>
      <c r="E18" s="186">
        <v>0</v>
      </c>
      <c r="F18" s="186"/>
      <c r="G18" s="186"/>
      <c r="H18" s="186"/>
      <c r="I18" s="186"/>
      <c r="J18" s="186">
        <f t="shared" si="0"/>
        <v>0</v>
      </c>
      <c r="K18" s="185">
        <v>0</v>
      </c>
      <c r="L18" s="186"/>
      <c r="M18" s="186">
        <f t="shared" si="1"/>
        <v>0</v>
      </c>
      <c r="N18" s="189" t="e">
        <f t="shared" si="2"/>
        <v>#DIV/0!</v>
      </c>
    </row>
    <row r="19" spans="1:14">
      <c r="A19" s="30"/>
      <c r="B19" s="183" t="s">
        <v>152</v>
      </c>
      <c r="C19" s="184" t="s">
        <v>201</v>
      </c>
      <c r="D19" s="185">
        <v>2838000</v>
      </c>
      <c r="E19" s="186">
        <v>0</v>
      </c>
      <c r="F19" s="186">
        <v>0</v>
      </c>
      <c r="G19" s="186">
        <v>0</v>
      </c>
      <c r="H19" s="186">
        <v>0</v>
      </c>
      <c r="I19" s="186"/>
      <c r="J19" s="186">
        <f t="shared" si="0"/>
        <v>0</v>
      </c>
      <c r="K19" s="185">
        <v>0</v>
      </c>
      <c r="L19" s="186"/>
      <c r="M19" s="186">
        <f t="shared" si="1"/>
        <v>0</v>
      </c>
      <c r="N19" s="189" t="e">
        <f t="shared" si="2"/>
        <v>#DIV/0!</v>
      </c>
    </row>
    <row r="20" spans="1:14">
      <c r="A20" s="30"/>
      <c r="B20" s="183" t="s">
        <v>153</v>
      </c>
      <c r="C20" s="184" t="s">
        <v>202</v>
      </c>
      <c r="D20" s="185">
        <v>352500</v>
      </c>
      <c r="E20" s="186">
        <v>0</v>
      </c>
      <c r="F20" s="186">
        <v>375000</v>
      </c>
      <c r="G20" s="186"/>
      <c r="H20" s="186">
        <v>375000</v>
      </c>
      <c r="I20" s="186"/>
      <c r="J20" s="186">
        <f t="shared" si="0"/>
        <v>0</v>
      </c>
      <c r="K20" s="185">
        <v>309000</v>
      </c>
      <c r="L20" s="186"/>
      <c r="M20" s="186">
        <f t="shared" si="1"/>
        <v>66000</v>
      </c>
      <c r="N20" s="189">
        <f t="shared" si="2"/>
        <v>82.399999999999991</v>
      </c>
    </row>
    <row r="21" spans="1:14">
      <c r="A21" s="30"/>
      <c r="B21" s="183" t="s">
        <v>154</v>
      </c>
      <c r="C21" s="184" t="s">
        <v>203</v>
      </c>
      <c r="D21" s="185">
        <v>368793</v>
      </c>
      <c r="E21" s="186">
        <v>0</v>
      </c>
      <c r="F21" s="186">
        <v>728000</v>
      </c>
      <c r="G21" s="186"/>
      <c r="H21" s="186">
        <v>391600</v>
      </c>
      <c r="I21" s="186"/>
      <c r="J21" s="186">
        <f t="shared" si="0"/>
        <v>-336400</v>
      </c>
      <c r="K21" s="185">
        <v>391600</v>
      </c>
      <c r="L21" s="186"/>
      <c r="M21" s="186">
        <f t="shared" si="1"/>
        <v>0</v>
      </c>
      <c r="N21" s="189">
        <f t="shared" si="2"/>
        <v>100</v>
      </c>
    </row>
    <row r="22" spans="1:14">
      <c r="A22" s="30"/>
      <c r="B22" s="190"/>
      <c r="C22" s="191" t="s">
        <v>204</v>
      </c>
      <c r="D22" s="192">
        <f>SUM(D15:D21)</f>
        <v>102620573</v>
      </c>
      <c r="E22" s="192">
        <f t="shared" ref="E22:G22" si="3">SUM(E15:E21)</f>
        <v>0</v>
      </c>
      <c r="F22" s="192">
        <f t="shared" si="3"/>
        <v>118379672</v>
      </c>
      <c r="G22" s="192">
        <f t="shared" si="3"/>
        <v>0</v>
      </c>
      <c r="H22" s="192">
        <f>SUM(H15:H21)</f>
        <v>88343272</v>
      </c>
      <c r="I22" s="192">
        <f t="shared" ref="I22:M22" si="4">SUM(I15:I21)</f>
        <v>0</v>
      </c>
      <c r="J22" s="192">
        <f t="shared" si="4"/>
        <v>-30036400</v>
      </c>
      <c r="K22" s="192">
        <f t="shared" si="4"/>
        <v>82468566</v>
      </c>
      <c r="L22" s="192">
        <f t="shared" si="4"/>
        <v>0</v>
      </c>
      <c r="M22" s="192">
        <f t="shared" si="4"/>
        <v>5874706</v>
      </c>
      <c r="N22" s="189">
        <f>K22/H22*100</f>
        <v>93.350137631307121</v>
      </c>
    </row>
    <row r="23" spans="1:14">
      <c r="A23" s="30"/>
      <c r="B23" s="183" t="s">
        <v>146</v>
      </c>
      <c r="C23" s="184" t="s">
        <v>205</v>
      </c>
      <c r="D23" s="185"/>
      <c r="E23" s="186"/>
      <c r="F23" s="185">
        <v>120000</v>
      </c>
      <c r="G23" s="186"/>
      <c r="H23" s="185">
        <v>0</v>
      </c>
      <c r="I23" s="186"/>
      <c r="J23" s="186">
        <f>H23-F23</f>
        <v>-120000</v>
      </c>
      <c r="K23" s="185">
        <v>0</v>
      </c>
      <c r="L23" s="186">
        <f t="shared" ref="L23:L24" si="5">K23*0.01</f>
        <v>0</v>
      </c>
      <c r="M23" s="186">
        <f>H23-K23</f>
        <v>0</v>
      </c>
      <c r="N23" s="189" t="e">
        <f t="shared" si="2"/>
        <v>#DIV/0!</v>
      </c>
    </row>
    <row r="24" spans="1:14">
      <c r="A24" s="30"/>
      <c r="B24" s="183" t="s">
        <v>147</v>
      </c>
      <c r="C24" s="184" t="s">
        <v>206</v>
      </c>
      <c r="D24" s="185">
        <v>118835</v>
      </c>
      <c r="E24" s="186"/>
      <c r="F24" s="185">
        <v>4880000</v>
      </c>
      <c r="G24" s="186"/>
      <c r="H24" s="185">
        <v>1200000</v>
      </c>
      <c r="I24" s="186"/>
      <c r="J24" s="186">
        <f t="shared" si="0"/>
        <v>-3680000</v>
      </c>
      <c r="K24" s="185">
        <v>592560</v>
      </c>
      <c r="L24" s="186">
        <f t="shared" si="5"/>
        <v>5925.6</v>
      </c>
      <c r="M24" s="186">
        <f t="shared" si="1"/>
        <v>607440</v>
      </c>
      <c r="N24" s="189">
        <f t="shared" si="2"/>
        <v>49.38</v>
      </c>
    </row>
    <row r="25" spans="1:14">
      <c r="A25" s="30"/>
      <c r="B25" s="190"/>
      <c r="C25" s="191" t="s">
        <v>207</v>
      </c>
      <c r="D25" s="192">
        <f>SUM(D23:D24)</f>
        <v>118835</v>
      </c>
      <c r="E25" s="192">
        <f t="shared" ref="E25:M25" si="6">SUM(E23:E24)</f>
        <v>0</v>
      </c>
      <c r="F25" s="192">
        <f t="shared" si="6"/>
        <v>5000000</v>
      </c>
      <c r="G25" s="192">
        <f t="shared" si="6"/>
        <v>0</v>
      </c>
      <c r="H25" s="192">
        <f t="shared" si="6"/>
        <v>1200000</v>
      </c>
      <c r="I25" s="192">
        <f t="shared" si="6"/>
        <v>0</v>
      </c>
      <c r="J25" s="192">
        <f t="shared" si="6"/>
        <v>-3800000</v>
      </c>
      <c r="K25" s="192">
        <f t="shared" si="6"/>
        <v>592560</v>
      </c>
      <c r="L25" s="192">
        <f t="shared" si="6"/>
        <v>5925.6</v>
      </c>
      <c r="M25" s="192">
        <f t="shared" si="6"/>
        <v>607440</v>
      </c>
      <c r="N25" s="189">
        <f t="shared" si="2"/>
        <v>49.38</v>
      </c>
    </row>
    <row r="26" spans="1:14">
      <c r="A26" s="30"/>
      <c r="B26" s="183" t="s">
        <v>146</v>
      </c>
      <c r="C26" s="184" t="s">
        <v>205</v>
      </c>
      <c r="D26" s="185">
        <v>0</v>
      </c>
      <c r="E26" s="185">
        <v>0</v>
      </c>
      <c r="F26" s="185">
        <v>0</v>
      </c>
      <c r="G26" s="185">
        <v>0</v>
      </c>
      <c r="H26" s="185">
        <v>0</v>
      </c>
      <c r="I26" s="185">
        <v>0</v>
      </c>
      <c r="J26" s="185">
        <v>0</v>
      </c>
      <c r="K26" s="185">
        <v>0</v>
      </c>
      <c r="L26" s="185">
        <v>0</v>
      </c>
      <c r="M26" s="185">
        <v>0</v>
      </c>
      <c r="N26" s="189" t="e">
        <f t="shared" si="2"/>
        <v>#DIV/0!</v>
      </c>
    </row>
    <row r="27" spans="1:14">
      <c r="A27" s="30"/>
      <c r="B27" s="183" t="s">
        <v>147</v>
      </c>
      <c r="C27" s="184" t="s">
        <v>206</v>
      </c>
      <c r="D27" s="185">
        <v>0</v>
      </c>
      <c r="E27" s="185">
        <v>0</v>
      </c>
      <c r="F27" s="185">
        <v>0</v>
      </c>
      <c r="G27" s="185">
        <v>0</v>
      </c>
      <c r="H27" s="185">
        <v>0</v>
      </c>
      <c r="I27" s="185">
        <v>0</v>
      </c>
      <c r="J27" s="185">
        <v>0</v>
      </c>
      <c r="K27" s="185">
        <v>0</v>
      </c>
      <c r="L27" s="185">
        <v>0</v>
      </c>
      <c r="M27" s="185">
        <v>0</v>
      </c>
      <c r="N27" s="189" t="e">
        <f t="shared" si="2"/>
        <v>#DIV/0!</v>
      </c>
    </row>
    <row r="28" spans="1:14">
      <c r="A28" s="30"/>
      <c r="B28" s="190"/>
      <c r="C28" s="191" t="s">
        <v>208</v>
      </c>
      <c r="D28" s="192">
        <f>SUM(D26:D27)</f>
        <v>0</v>
      </c>
      <c r="E28" s="192">
        <f t="shared" ref="E28:M28" si="7">SUM(E26:E27)</f>
        <v>0</v>
      </c>
      <c r="F28" s="192">
        <f t="shared" si="7"/>
        <v>0</v>
      </c>
      <c r="G28" s="192">
        <f t="shared" si="7"/>
        <v>0</v>
      </c>
      <c r="H28" s="192">
        <f t="shared" si="7"/>
        <v>0</v>
      </c>
      <c r="I28" s="192">
        <f t="shared" si="7"/>
        <v>0</v>
      </c>
      <c r="J28" s="192">
        <f t="shared" si="7"/>
        <v>0</v>
      </c>
      <c r="K28" s="192">
        <f t="shared" si="7"/>
        <v>0</v>
      </c>
      <c r="L28" s="192">
        <f t="shared" si="7"/>
        <v>0</v>
      </c>
      <c r="M28" s="192">
        <f t="shared" si="7"/>
        <v>0</v>
      </c>
      <c r="N28" s="189" t="e">
        <f t="shared" si="2"/>
        <v>#DIV/0!</v>
      </c>
    </row>
    <row r="29" spans="1:14">
      <c r="A29" s="30"/>
      <c r="B29" s="193"/>
      <c r="C29" s="194" t="s">
        <v>209</v>
      </c>
      <c r="D29" s="195">
        <f>D25+D28</f>
        <v>118835</v>
      </c>
      <c r="E29" s="195">
        <f t="shared" ref="E29:M29" si="8">E25+E28</f>
        <v>0</v>
      </c>
      <c r="F29" s="195">
        <f t="shared" si="8"/>
        <v>5000000</v>
      </c>
      <c r="G29" s="195">
        <f t="shared" si="8"/>
        <v>0</v>
      </c>
      <c r="H29" s="195">
        <f t="shared" si="8"/>
        <v>1200000</v>
      </c>
      <c r="I29" s="195">
        <f t="shared" si="8"/>
        <v>0</v>
      </c>
      <c r="J29" s="195">
        <f t="shared" si="8"/>
        <v>-3800000</v>
      </c>
      <c r="K29" s="195">
        <f t="shared" si="8"/>
        <v>592560</v>
      </c>
      <c r="L29" s="195">
        <f t="shared" si="8"/>
        <v>5925.6</v>
      </c>
      <c r="M29" s="195">
        <f t="shared" si="8"/>
        <v>607440</v>
      </c>
      <c r="N29" s="189">
        <f t="shared" si="2"/>
        <v>49.38</v>
      </c>
    </row>
    <row r="30" spans="1:14">
      <c r="A30" s="30"/>
      <c r="B30" s="193"/>
      <c r="C30" s="194" t="s">
        <v>210</v>
      </c>
      <c r="D30" s="195">
        <f>D22+D29</f>
        <v>102739408</v>
      </c>
      <c r="E30" s="195">
        <f t="shared" ref="E30:M30" si="9">E22+E29</f>
        <v>0</v>
      </c>
      <c r="F30" s="195">
        <f t="shared" si="9"/>
        <v>123379672</v>
      </c>
      <c r="G30" s="195">
        <f t="shared" si="9"/>
        <v>0</v>
      </c>
      <c r="H30" s="195">
        <f t="shared" si="9"/>
        <v>89543272</v>
      </c>
      <c r="I30" s="195">
        <f t="shared" si="9"/>
        <v>0</v>
      </c>
      <c r="J30" s="195">
        <f t="shared" si="9"/>
        <v>-33836400</v>
      </c>
      <c r="K30" s="195">
        <f t="shared" si="9"/>
        <v>83061126</v>
      </c>
      <c r="L30" s="195">
        <f t="shared" si="9"/>
        <v>5925.6</v>
      </c>
      <c r="M30" s="195">
        <f t="shared" si="9"/>
        <v>6482146</v>
      </c>
      <c r="N30" s="189">
        <f t="shared" si="2"/>
        <v>92.760878784952155</v>
      </c>
    </row>
    <row r="31" spans="1:14">
      <c r="A31" s="30"/>
      <c r="B31" s="190"/>
      <c r="C31" s="191" t="s">
        <v>211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  <c r="N31" s="189" t="e">
        <f t="shared" si="2"/>
        <v>#DIV/0!</v>
      </c>
    </row>
    <row r="32" spans="1:14">
      <c r="A32" s="30"/>
      <c r="B32" s="190"/>
      <c r="C32" s="191" t="s">
        <v>212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2">
        <v>0</v>
      </c>
      <c r="M32" s="192">
        <v>0</v>
      </c>
      <c r="N32" s="189" t="e">
        <f t="shared" si="2"/>
        <v>#DIV/0!</v>
      </c>
    </row>
    <row r="33" spans="1:14" ht="15.75" thickBot="1">
      <c r="A33" s="30"/>
      <c r="B33" s="193"/>
      <c r="C33" s="194" t="s">
        <v>213</v>
      </c>
      <c r="D33" s="195">
        <f>SUM(D30:D32)</f>
        <v>102739408</v>
      </c>
      <c r="E33" s="195">
        <f t="shared" ref="E33:M33" si="10">SUM(E30:E32)</f>
        <v>0</v>
      </c>
      <c r="F33" s="195">
        <f t="shared" si="10"/>
        <v>123379672</v>
      </c>
      <c r="G33" s="195">
        <f t="shared" si="10"/>
        <v>0</v>
      </c>
      <c r="H33" s="195">
        <f t="shared" si="10"/>
        <v>89543272</v>
      </c>
      <c r="I33" s="195">
        <f t="shared" si="10"/>
        <v>0</v>
      </c>
      <c r="J33" s="195">
        <f t="shared" si="10"/>
        <v>-33836400</v>
      </c>
      <c r="K33" s="195">
        <f t="shared" si="10"/>
        <v>83061126</v>
      </c>
      <c r="L33" s="195">
        <f t="shared" si="10"/>
        <v>5925.6</v>
      </c>
      <c r="M33" s="195">
        <f t="shared" si="10"/>
        <v>6482146</v>
      </c>
      <c r="N33" s="189">
        <f t="shared" si="2"/>
        <v>92.760878784952155</v>
      </c>
    </row>
    <row r="34" spans="1:14" ht="15.75" thickTop="1">
      <c r="A34" s="30"/>
      <c r="B34" s="196" t="s">
        <v>214</v>
      </c>
      <c r="C34" s="196"/>
      <c r="D34" s="197"/>
      <c r="E34" s="198"/>
      <c r="F34" s="197"/>
      <c r="G34" s="198"/>
      <c r="H34" s="197"/>
      <c r="I34" s="198"/>
      <c r="J34" s="199"/>
      <c r="K34" s="197"/>
      <c r="L34" s="198"/>
      <c r="M34" s="197"/>
      <c r="N34" s="200"/>
    </row>
    <row r="35" spans="1:14">
      <c r="A35" s="30"/>
      <c r="B35" s="201" t="s">
        <v>215</v>
      </c>
      <c r="C35" s="181" t="s">
        <v>196</v>
      </c>
      <c r="D35" s="120"/>
      <c r="E35" s="121"/>
      <c r="F35" s="120"/>
      <c r="G35" s="121"/>
      <c r="H35" s="120"/>
      <c r="I35" s="121"/>
      <c r="J35" s="182"/>
      <c r="K35" s="120"/>
      <c r="L35" s="121"/>
      <c r="M35" s="120"/>
      <c r="N35" s="179"/>
    </row>
    <row r="36" spans="1:14">
      <c r="A36" s="30"/>
      <c r="B36" s="183"/>
      <c r="C36" s="202" t="s">
        <v>216</v>
      </c>
      <c r="D36" s="195">
        <f>D39+D38</f>
        <v>102621048.53</v>
      </c>
      <c r="E36" s="195">
        <f t="shared" ref="E36:N36" si="11">E39+E38</f>
        <v>0</v>
      </c>
      <c r="F36" s="195">
        <f t="shared" si="11"/>
        <v>118379672</v>
      </c>
      <c r="G36" s="195">
        <f t="shared" si="11"/>
        <v>0</v>
      </c>
      <c r="H36" s="195">
        <f t="shared" si="11"/>
        <v>88343272</v>
      </c>
      <c r="I36" s="195">
        <f t="shared" si="11"/>
        <v>0</v>
      </c>
      <c r="J36" s="195">
        <f t="shared" si="11"/>
        <v>-30036400</v>
      </c>
      <c r="K36" s="195">
        <f t="shared" si="11"/>
        <v>44565258</v>
      </c>
      <c r="L36" s="195">
        <f t="shared" si="11"/>
        <v>0</v>
      </c>
      <c r="M36" s="195">
        <f t="shared" si="11"/>
        <v>43778014</v>
      </c>
      <c r="N36" s="195">
        <f t="shared" si="11"/>
        <v>103.20133245976002</v>
      </c>
    </row>
    <row r="37" spans="1:14">
      <c r="A37" s="30"/>
      <c r="B37" s="183" t="s">
        <v>217</v>
      </c>
      <c r="C37" s="203" t="s">
        <v>218</v>
      </c>
      <c r="D37" s="185"/>
      <c r="E37" s="186"/>
      <c r="F37" s="186"/>
      <c r="G37" s="186"/>
      <c r="H37" s="186"/>
      <c r="I37" s="186"/>
      <c r="J37" s="186"/>
      <c r="K37" s="185"/>
      <c r="L37" s="186"/>
      <c r="M37" s="186"/>
      <c r="N37" s="189"/>
    </row>
    <row r="38" spans="1:14">
      <c r="A38" s="30"/>
      <c r="B38" s="183" t="s">
        <v>30</v>
      </c>
      <c r="C38" s="203" t="s">
        <v>21</v>
      </c>
      <c r="D38" s="185">
        <v>92271018.530000001</v>
      </c>
      <c r="E38" s="186"/>
      <c r="F38" s="186">
        <f>70668484+16313243+21838314+375000+728000</f>
        <v>109923041</v>
      </c>
      <c r="G38" s="186"/>
      <c r="H38" s="186">
        <f>58605629+9615686+11838314+375000+391600</f>
        <v>80826229</v>
      </c>
      <c r="I38" s="186"/>
      <c r="J38" s="186">
        <f t="shared" ref="J38:J39" si="12">H38-F38</f>
        <v>-29096812</v>
      </c>
      <c r="K38" s="185">
        <f>31771458+5195795+3298924+309000+6600</f>
        <v>40581777</v>
      </c>
      <c r="L38" s="186"/>
      <c r="M38" s="186">
        <f t="shared" ref="M38:M39" si="13">H38-K38</f>
        <v>40244452</v>
      </c>
      <c r="N38" s="189">
        <f>K38/H38*100</f>
        <v>50.20867297916373</v>
      </c>
    </row>
    <row r="39" spans="1:14" ht="24.75" customHeight="1">
      <c r="A39" s="30"/>
      <c r="B39" s="183" t="s">
        <v>31</v>
      </c>
      <c r="C39" s="203" t="s">
        <v>22</v>
      </c>
      <c r="D39" s="185">
        <v>10350030</v>
      </c>
      <c r="E39" s="186"/>
      <c r="F39" s="186">
        <f>7281289+1175342</f>
        <v>8456631</v>
      </c>
      <c r="G39" s="186"/>
      <c r="H39" s="186">
        <f>6344144+1172899</f>
        <v>7517043</v>
      </c>
      <c r="I39" s="186"/>
      <c r="J39" s="186">
        <f t="shared" si="12"/>
        <v>-939588</v>
      </c>
      <c r="K39" s="185">
        <f>3340214+640700+2166+401</f>
        <v>3983481</v>
      </c>
      <c r="L39" s="186"/>
      <c r="M39" s="186">
        <f t="shared" si="13"/>
        <v>3533562</v>
      </c>
      <c r="N39" s="189">
        <f t="shared" ref="N39:N45" si="14">K39/H39*100</f>
        <v>52.992659480596295</v>
      </c>
    </row>
    <row r="40" spans="1:14">
      <c r="A40" s="30"/>
      <c r="B40" s="183"/>
      <c r="C40" s="202" t="s">
        <v>219</v>
      </c>
      <c r="D40" s="195">
        <f>D45+D44+D43+D42</f>
        <v>118835</v>
      </c>
      <c r="E40" s="195">
        <f t="shared" ref="E40:M40" si="15">E45+E44+E43+E42</f>
        <v>0.4</v>
      </c>
      <c r="F40" s="195">
        <f t="shared" si="15"/>
        <v>5000000</v>
      </c>
      <c r="G40" s="195">
        <f t="shared" si="15"/>
        <v>0.60000000000000009</v>
      </c>
      <c r="H40" s="195">
        <f t="shared" si="15"/>
        <v>1200000</v>
      </c>
      <c r="I40" s="195">
        <f t="shared" si="15"/>
        <v>0.3</v>
      </c>
      <c r="J40" s="195">
        <f t="shared" si="15"/>
        <v>-3800000</v>
      </c>
      <c r="K40" s="195">
        <f t="shared" si="15"/>
        <v>0</v>
      </c>
      <c r="L40" s="195">
        <f t="shared" si="15"/>
        <v>0.1</v>
      </c>
      <c r="M40" s="195">
        <f t="shared" si="15"/>
        <v>0.3</v>
      </c>
      <c r="N40" s="189">
        <f t="shared" si="14"/>
        <v>0</v>
      </c>
    </row>
    <row r="41" spans="1:14">
      <c r="A41" s="30"/>
      <c r="B41" s="183" t="s">
        <v>217</v>
      </c>
      <c r="C41" s="203" t="s">
        <v>218</v>
      </c>
      <c r="D41" s="185"/>
      <c r="E41" s="186"/>
      <c r="F41" s="186"/>
      <c r="G41" s="186"/>
      <c r="H41" s="186"/>
      <c r="I41" s="186"/>
      <c r="J41" s="186"/>
      <c r="K41" s="185"/>
      <c r="L41" s="186"/>
      <c r="M41" s="186"/>
      <c r="N41" s="189" t="e">
        <f t="shared" si="14"/>
        <v>#DIV/0!</v>
      </c>
    </row>
    <row r="42" spans="1:14">
      <c r="A42" s="30"/>
      <c r="B42" s="183" t="s">
        <v>84</v>
      </c>
      <c r="C42" s="203" t="s">
        <v>133</v>
      </c>
      <c r="D42" s="185">
        <v>0</v>
      </c>
      <c r="E42" s="186">
        <v>0</v>
      </c>
      <c r="F42" s="186">
        <v>1200000</v>
      </c>
      <c r="G42" s="186">
        <v>0.2</v>
      </c>
      <c r="H42" s="186">
        <v>0</v>
      </c>
      <c r="I42" s="186">
        <v>0</v>
      </c>
      <c r="J42" s="186">
        <f>H42-F42</f>
        <v>-1200000</v>
      </c>
      <c r="K42" s="185">
        <v>0</v>
      </c>
      <c r="L42" s="186">
        <v>0</v>
      </c>
      <c r="M42" s="186">
        <f>I42-K42</f>
        <v>0</v>
      </c>
      <c r="N42" s="189" t="e">
        <f t="shared" si="14"/>
        <v>#DIV/0!</v>
      </c>
    </row>
    <row r="43" spans="1:14">
      <c r="A43" s="30"/>
      <c r="B43" s="183" t="s">
        <v>23</v>
      </c>
      <c r="C43" s="203" t="s">
        <v>24</v>
      </c>
      <c r="D43" s="185">
        <v>0</v>
      </c>
      <c r="E43" s="186">
        <v>0</v>
      </c>
      <c r="F43" s="186">
        <v>120000</v>
      </c>
      <c r="G43" s="186">
        <v>0</v>
      </c>
      <c r="H43" s="186">
        <v>0</v>
      </c>
      <c r="I43" s="186">
        <v>0</v>
      </c>
      <c r="J43" s="186">
        <f t="shared" ref="J43:J45" si="16">H43-F43</f>
        <v>-120000</v>
      </c>
      <c r="K43" s="185">
        <v>0</v>
      </c>
      <c r="L43" s="186">
        <v>0</v>
      </c>
      <c r="M43" s="186">
        <f t="shared" ref="M43:M45" si="17">I43-K43</f>
        <v>0</v>
      </c>
      <c r="N43" s="189" t="e">
        <f t="shared" si="14"/>
        <v>#DIV/0!</v>
      </c>
    </row>
    <row r="44" spans="1:14">
      <c r="A44" s="30"/>
      <c r="B44" s="183" t="s">
        <v>25</v>
      </c>
      <c r="C44" s="203" t="s">
        <v>26</v>
      </c>
      <c r="D44" s="185">
        <v>0</v>
      </c>
      <c r="E44" s="186">
        <v>0.4</v>
      </c>
      <c r="F44" s="186">
        <v>2480000</v>
      </c>
      <c r="G44" s="186">
        <v>0.2</v>
      </c>
      <c r="H44" s="186">
        <v>0</v>
      </c>
      <c r="I44" s="186">
        <v>0.3</v>
      </c>
      <c r="J44" s="186">
        <f t="shared" si="16"/>
        <v>-2480000</v>
      </c>
      <c r="K44" s="185">
        <v>0</v>
      </c>
      <c r="L44" s="186">
        <v>0</v>
      </c>
      <c r="M44" s="186">
        <f t="shared" si="17"/>
        <v>0.3</v>
      </c>
      <c r="N44" s="189" t="e">
        <f t="shared" si="14"/>
        <v>#DIV/0!</v>
      </c>
    </row>
    <row r="45" spans="1:14">
      <c r="A45" s="30"/>
      <c r="B45" s="183" t="s">
        <v>27</v>
      </c>
      <c r="C45" s="203" t="s">
        <v>28</v>
      </c>
      <c r="D45" s="185">
        <v>118835</v>
      </c>
      <c r="E45" s="186">
        <v>0</v>
      </c>
      <c r="F45" s="186">
        <v>1200000</v>
      </c>
      <c r="G45" s="186">
        <v>0.2</v>
      </c>
      <c r="H45" s="186">
        <v>1200000</v>
      </c>
      <c r="I45" s="186">
        <v>0</v>
      </c>
      <c r="J45" s="186">
        <f t="shared" si="16"/>
        <v>0</v>
      </c>
      <c r="K45" s="185">
        <v>0</v>
      </c>
      <c r="L45" s="186">
        <v>0.1</v>
      </c>
      <c r="M45" s="186">
        <f t="shared" si="17"/>
        <v>0</v>
      </c>
      <c r="N45" s="189">
        <f t="shared" si="14"/>
        <v>0</v>
      </c>
    </row>
    <row r="46" spans="1:14">
      <c r="A46" s="30"/>
      <c r="B46" s="183"/>
      <c r="C46" s="135" t="s">
        <v>207</v>
      </c>
      <c r="D46" s="192">
        <v>0</v>
      </c>
      <c r="E46" s="192">
        <v>0</v>
      </c>
      <c r="F46" s="192">
        <v>0</v>
      </c>
      <c r="G46" s="192">
        <v>0</v>
      </c>
      <c r="H46" s="192">
        <v>0</v>
      </c>
      <c r="I46" s="192">
        <v>0</v>
      </c>
      <c r="J46" s="192">
        <v>0</v>
      </c>
      <c r="K46" s="192">
        <v>0</v>
      </c>
      <c r="L46" s="192">
        <v>0</v>
      </c>
      <c r="M46" s="192">
        <v>0</v>
      </c>
      <c r="N46" s="192">
        <v>0</v>
      </c>
    </row>
    <row r="47" spans="1:14">
      <c r="A47" s="30"/>
      <c r="B47" s="183" t="s">
        <v>217</v>
      </c>
      <c r="C47" s="203" t="s">
        <v>218</v>
      </c>
      <c r="D47" s="185">
        <v>0</v>
      </c>
      <c r="E47" s="185">
        <v>0</v>
      </c>
      <c r="F47" s="185">
        <v>0</v>
      </c>
      <c r="G47" s="185">
        <v>0</v>
      </c>
      <c r="H47" s="185">
        <v>0</v>
      </c>
      <c r="I47" s="185">
        <v>0</v>
      </c>
      <c r="J47" s="185">
        <v>0</v>
      </c>
      <c r="K47" s="185">
        <v>0</v>
      </c>
      <c r="L47" s="185">
        <v>0</v>
      </c>
      <c r="M47" s="185">
        <v>0</v>
      </c>
      <c r="N47" s="185">
        <v>0</v>
      </c>
    </row>
    <row r="48" spans="1:14">
      <c r="A48" s="30"/>
      <c r="B48" s="183"/>
      <c r="C48" s="135" t="s">
        <v>208</v>
      </c>
      <c r="D48" s="192">
        <v>0</v>
      </c>
      <c r="E48" s="192">
        <v>0</v>
      </c>
      <c r="F48" s="192">
        <v>0</v>
      </c>
      <c r="G48" s="192">
        <v>0</v>
      </c>
      <c r="H48" s="192">
        <v>0</v>
      </c>
      <c r="I48" s="192">
        <v>0</v>
      </c>
      <c r="J48" s="192">
        <v>0</v>
      </c>
      <c r="K48" s="192">
        <v>0</v>
      </c>
      <c r="L48" s="192">
        <v>0</v>
      </c>
      <c r="M48" s="192">
        <v>0</v>
      </c>
      <c r="N48" s="192">
        <v>0</v>
      </c>
    </row>
    <row r="49" spans="1:14">
      <c r="A49" s="30"/>
      <c r="B49" s="183" t="s">
        <v>217</v>
      </c>
      <c r="C49" s="203" t="s">
        <v>218</v>
      </c>
      <c r="D49" s="192">
        <v>0</v>
      </c>
      <c r="E49" s="192">
        <v>0</v>
      </c>
      <c r="F49" s="192">
        <v>0</v>
      </c>
      <c r="G49" s="192">
        <v>0</v>
      </c>
      <c r="H49" s="192">
        <v>0</v>
      </c>
      <c r="I49" s="192">
        <v>0</v>
      </c>
      <c r="J49" s="192">
        <v>0</v>
      </c>
      <c r="K49" s="192">
        <v>0</v>
      </c>
      <c r="L49" s="192">
        <v>0</v>
      </c>
      <c r="M49" s="192">
        <v>0</v>
      </c>
      <c r="N49" s="192">
        <v>0</v>
      </c>
    </row>
    <row r="50" spans="1:14">
      <c r="A50" s="30"/>
      <c r="B50" s="183"/>
      <c r="C50" s="202" t="s">
        <v>220</v>
      </c>
      <c r="D50" s="195">
        <v>0</v>
      </c>
      <c r="E50" s="204">
        <v>0</v>
      </c>
      <c r="F50" s="204">
        <v>0</v>
      </c>
      <c r="G50" s="204">
        <v>0</v>
      </c>
      <c r="H50" s="204">
        <v>0</v>
      </c>
      <c r="I50" s="204">
        <v>0</v>
      </c>
      <c r="J50" s="204">
        <v>0</v>
      </c>
      <c r="K50" s="204">
        <v>0</v>
      </c>
      <c r="L50" s="204">
        <v>0</v>
      </c>
      <c r="M50" s="204">
        <v>0</v>
      </c>
      <c r="N50" s="204">
        <v>0</v>
      </c>
    </row>
    <row r="51" spans="1:14">
      <c r="A51" s="30"/>
      <c r="B51" s="183"/>
      <c r="C51" s="202" t="s">
        <v>221</v>
      </c>
      <c r="D51" s="195">
        <v>0</v>
      </c>
      <c r="E51" s="195">
        <v>0</v>
      </c>
      <c r="F51" s="195">
        <v>0</v>
      </c>
      <c r="G51" s="195">
        <v>0</v>
      </c>
      <c r="H51" s="195">
        <v>0</v>
      </c>
      <c r="I51" s="195">
        <v>0</v>
      </c>
      <c r="J51" s="195">
        <v>0</v>
      </c>
      <c r="K51" s="195">
        <v>0</v>
      </c>
      <c r="L51" s="195">
        <v>0</v>
      </c>
      <c r="M51" s="195">
        <v>0</v>
      </c>
      <c r="N51" s="195">
        <v>0</v>
      </c>
    </row>
    <row r="52" spans="1:14">
      <c r="A52" s="30"/>
      <c r="B52" s="183" t="s">
        <v>217</v>
      </c>
      <c r="C52" s="203" t="s">
        <v>218</v>
      </c>
      <c r="D52" s="185"/>
      <c r="E52" s="186"/>
      <c r="F52" s="186"/>
      <c r="G52" s="186"/>
      <c r="H52" s="186"/>
      <c r="I52" s="186"/>
      <c r="J52" s="186"/>
      <c r="K52" s="185"/>
      <c r="L52" s="186"/>
      <c r="M52" s="186"/>
      <c r="N52" s="189"/>
    </row>
    <row r="53" spans="1:14">
      <c r="A53" s="30"/>
      <c r="B53" s="183"/>
      <c r="C53" s="203"/>
      <c r="D53" s="185"/>
      <c r="E53" s="186"/>
      <c r="F53" s="186"/>
      <c r="G53" s="186"/>
      <c r="H53" s="186"/>
      <c r="I53" s="186"/>
      <c r="J53" s="186"/>
      <c r="K53" s="185"/>
      <c r="L53" s="186"/>
      <c r="M53" s="186"/>
      <c r="N53" s="189"/>
    </row>
    <row r="54" spans="1:14">
      <c r="A54" s="30"/>
      <c r="B54" s="183" t="s">
        <v>217</v>
      </c>
      <c r="C54" s="203" t="s">
        <v>218</v>
      </c>
      <c r="D54" s="185"/>
      <c r="E54" s="186"/>
      <c r="F54" s="186"/>
      <c r="G54" s="186"/>
      <c r="H54" s="186"/>
      <c r="I54" s="186"/>
      <c r="J54" s="186"/>
      <c r="K54" s="185"/>
      <c r="L54" s="186"/>
      <c r="M54" s="186"/>
      <c r="N54" s="189"/>
    </row>
    <row r="55" spans="1:14" ht="15.75" thickBot="1">
      <c r="A55" s="30"/>
      <c r="B55" s="183"/>
      <c r="C55" s="205" t="s">
        <v>213</v>
      </c>
      <c r="D55" s="206">
        <f>D36+D40</f>
        <v>102739883.53</v>
      </c>
      <c r="E55" s="206">
        <f t="shared" ref="E55:N55" si="18">E36+E40</f>
        <v>0.4</v>
      </c>
      <c r="F55" s="206">
        <f t="shared" si="18"/>
        <v>123379672</v>
      </c>
      <c r="G55" s="206">
        <f t="shared" si="18"/>
        <v>0.60000000000000009</v>
      </c>
      <c r="H55" s="206">
        <f t="shared" si="18"/>
        <v>89543272</v>
      </c>
      <c r="I55" s="206">
        <f t="shared" si="18"/>
        <v>0.3</v>
      </c>
      <c r="J55" s="206">
        <f t="shared" si="18"/>
        <v>-33836400</v>
      </c>
      <c r="K55" s="206">
        <f t="shared" si="18"/>
        <v>44565258</v>
      </c>
      <c r="L55" s="206">
        <f t="shared" si="18"/>
        <v>0.1</v>
      </c>
      <c r="M55" s="206">
        <f t="shared" si="18"/>
        <v>43778014.299999997</v>
      </c>
      <c r="N55" s="206">
        <f t="shared" si="18"/>
        <v>103.20133245976002</v>
      </c>
    </row>
    <row r="56" spans="1:14" ht="15.75" thickTop="1">
      <c r="A56" s="30"/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</row>
    <row r="57" spans="1:14">
      <c r="A57" s="30"/>
      <c r="B57" s="35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</row>
  </sheetData>
  <mergeCells count="21">
    <mergeCell ref="B13:C13"/>
    <mergeCell ref="B34:C34"/>
    <mergeCell ref="B56:N56"/>
    <mergeCell ref="C8:E8"/>
    <mergeCell ref="F8:G8"/>
    <mergeCell ref="H8:N8"/>
    <mergeCell ref="B9:C12"/>
    <mergeCell ref="D9:N9"/>
    <mergeCell ref="F10:G10"/>
    <mergeCell ref="H10:I10"/>
    <mergeCell ref="K10:L10"/>
    <mergeCell ref="M10:M11"/>
    <mergeCell ref="N10:N11"/>
    <mergeCell ref="B2:N2"/>
    <mergeCell ref="B3:N3"/>
    <mergeCell ref="B4:N4"/>
    <mergeCell ref="A5:A6"/>
    <mergeCell ref="B6:B7"/>
    <mergeCell ref="C6:E7"/>
    <mergeCell ref="F6:G7"/>
    <mergeCell ref="H6:N7"/>
  </mergeCells>
  <printOptions horizontalCentered="1" verticalCentered="1"/>
  <pageMargins left="0" right="0" top="0" bottom="0" header="0" footer="0"/>
  <pageSetup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T27"/>
  <sheetViews>
    <sheetView topLeftCell="B1" workbookViewId="0">
      <selection activeCell="B27" sqref="A27:XFD29"/>
    </sheetView>
  </sheetViews>
  <sheetFormatPr defaultRowHeight="15"/>
  <cols>
    <col min="1" max="1" width="3.28515625" style="32" customWidth="1"/>
    <col min="2" max="2" width="0.140625" style="32" customWidth="1"/>
    <col min="3" max="3" width="9" style="32" customWidth="1"/>
    <col min="4" max="4" width="4" style="32" customWidth="1"/>
    <col min="5" max="5" width="4.28515625" style="32" customWidth="1"/>
    <col min="6" max="6" width="28.85546875" style="32" customWidth="1"/>
    <col min="7" max="7" width="8.140625" style="32" customWidth="1"/>
    <col min="8" max="8" width="21.140625" style="32" customWidth="1"/>
    <col min="9" max="9" width="11.7109375" style="32" customWidth="1"/>
    <col min="10" max="10" width="13.28515625" style="32" customWidth="1"/>
    <col min="11" max="18" width="16.140625" style="32" customWidth="1"/>
    <col min="19" max="19" width="11.28515625" style="32" customWidth="1"/>
    <col min="20" max="20" width="16.140625" style="32" customWidth="1"/>
    <col min="21" max="16384" width="9.140625" style="32"/>
  </cols>
  <sheetData>
    <row r="1" spans="1:20" ht="20.100000000000001" customHeight="1">
      <c r="A1" s="30"/>
      <c r="B1" s="30"/>
      <c r="C1" s="14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8" customHeight="1">
      <c r="A2" s="30"/>
      <c r="B2" s="30"/>
      <c r="C2" s="141" t="s">
        <v>138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30"/>
    </row>
    <row r="3" spans="1:20" ht="21" customHeight="1" thickBot="1">
      <c r="A3" s="30"/>
      <c r="B3" s="30"/>
      <c r="C3" s="142" t="s">
        <v>90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</row>
    <row r="4" spans="1:20" ht="15" customHeight="1" thickTop="1" thickBot="1">
      <c r="A4" s="143"/>
      <c r="B4" s="143"/>
      <c r="C4" s="144" t="s">
        <v>139</v>
      </c>
      <c r="D4" s="145" t="s">
        <v>38</v>
      </c>
      <c r="E4" s="145"/>
      <c r="F4" s="145" t="s">
        <v>140</v>
      </c>
      <c r="G4" s="145" t="s">
        <v>141</v>
      </c>
      <c r="H4" s="146" t="s">
        <v>142</v>
      </c>
      <c r="I4" s="145" t="s">
        <v>143</v>
      </c>
      <c r="J4" s="145" t="s">
        <v>144</v>
      </c>
      <c r="K4" s="147" t="s">
        <v>145</v>
      </c>
      <c r="L4" s="147"/>
      <c r="M4" s="147"/>
      <c r="N4" s="147"/>
      <c r="O4" s="147"/>
      <c r="P4" s="147"/>
      <c r="Q4" s="147"/>
      <c r="R4" s="147"/>
      <c r="S4" s="147"/>
      <c r="T4" s="147"/>
    </row>
    <row r="5" spans="1:20" ht="15" customHeight="1" thickTop="1" thickBot="1">
      <c r="A5" s="143"/>
      <c r="B5" s="143"/>
      <c r="C5" s="144"/>
      <c r="D5" s="145"/>
      <c r="E5" s="145"/>
      <c r="F5" s="145"/>
      <c r="G5" s="145"/>
      <c r="H5" s="146"/>
      <c r="I5" s="145"/>
      <c r="J5" s="145"/>
      <c r="K5" s="148" t="s">
        <v>146</v>
      </c>
      <c r="L5" s="148" t="s">
        <v>147</v>
      </c>
      <c r="M5" s="148" t="s">
        <v>148</v>
      </c>
      <c r="N5" s="148" t="s">
        <v>149</v>
      </c>
      <c r="O5" s="148" t="s">
        <v>150</v>
      </c>
      <c r="P5" s="148" t="s">
        <v>151</v>
      </c>
      <c r="Q5" s="148" t="s">
        <v>152</v>
      </c>
      <c r="R5" s="148" t="s">
        <v>153</v>
      </c>
      <c r="S5" s="148" t="s">
        <v>154</v>
      </c>
      <c r="T5" s="149" t="s">
        <v>136</v>
      </c>
    </row>
    <row r="6" spans="1:20" ht="51" customHeight="1" thickTop="1">
      <c r="A6" s="30"/>
      <c r="B6" s="30"/>
      <c r="C6" s="144"/>
      <c r="D6" s="145"/>
      <c r="E6" s="145"/>
      <c r="F6" s="145"/>
      <c r="G6" s="145"/>
      <c r="H6" s="146"/>
      <c r="I6" s="150" t="s">
        <v>155</v>
      </c>
      <c r="J6" s="145"/>
      <c r="K6" s="151" t="s">
        <v>156</v>
      </c>
      <c r="L6" s="151" t="s">
        <v>157</v>
      </c>
      <c r="M6" s="151" t="s">
        <v>158</v>
      </c>
      <c r="N6" s="151" t="s">
        <v>159</v>
      </c>
      <c r="O6" s="151" t="s">
        <v>160</v>
      </c>
      <c r="P6" s="151" t="s">
        <v>161</v>
      </c>
      <c r="Q6" s="151" t="s">
        <v>162</v>
      </c>
      <c r="R6" s="151" t="s">
        <v>163</v>
      </c>
      <c r="S6" s="151" t="s">
        <v>164</v>
      </c>
      <c r="T6" s="152" t="s">
        <v>136</v>
      </c>
    </row>
    <row r="7" spans="1:20" ht="23.1" customHeight="1">
      <c r="A7" s="30"/>
      <c r="B7" s="30"/>
      <c r="C7" s="153">
        <v>12</v>
      </c>
      <c r="D7" s="154" t="s">
        <v>7</v>
      </c>
      <c r="E7" s="154"/>
      <c r="F7" s="155" t="s">
        <v>8</v>
      </c>
      <c r="G7" s="156" t="s">
        <v>165</v>
      </c>
      <c r="H7" s="157" t="s">
        <v>166</v>
      </c>
      <c r="I7" s="156">
        <v>2024</v>
      </c>
      <c r="J7" s="155" t="s">
        <v>167</v>
      </c>
      <c r="K7" s="158">
        <v>120000</v>
      </c>
      <c r="L7" s="158">
        <v>4880000</v>
      </c>
      <c r="M7" s="158">
        <v>77949773</v>
      </c>
      <c r="N7" s="158">
        <v>17488585</v>
      </c>
      <c r="O7" s="158">
        <v>21838314</v>
      </c>
      <c r="P7" s="158"/>
      <c r="Q7" s="158"/>
      <c r="R7" s="158">
        <v>375000</v>
      </c>
      <c r="S7" s="158">
        <v>728000</v>
      </c>
      <c r="T7" s="159">
        <f>SUM(K7:S7)</f>
        <v>123379672</v>
      </c>
    </row>
    <row r="8" spans="1:20" ht="23.1" customHeight="1">
      <c r="A8" s="30"/>
      <c r="B8" s="30"/>
      <c r="C8" s="153">
        <v>12</v>
      </c>
      <c r="D8" s="154" t="s">
        <v>7</v>
      </c>
      <c r="E8" s="154"/>
      <c r="F8" s="155" t="s">
        <v>8</v>
      </c>
      <c r="G8" s="156" t="s">
        <v>165</v>
      </c>
      <c r="H8" s="157" t="s">
        <v>166</v>
      </c>
      <c r="I8" s="156">
        <v>2024</v>
      </c>
      <c r="J8" s="155" t="s">
        <v>168</v>
      </c>
      <c r="K8" s="158">
        <v>0</v>
      </c>
      <c r="L8" s="158">
        <v>1200000</v>
      </c>
      <c r="M8" s="158">
        <f>58605629+6344144</f>
        <v>64949773</v>
      </c>
      <c r="N8" s="158">
        <f>9615686+1172899</f>
        <v>10788585</v>
      </c>
      <c r="O8" s="158">
        <v>11838314</v>
      </c>
      <c r="P8" s="158"/>
      <c r="Q8" s="158"/>
      <c r="R8" s="158">
        <v>375000</v>
      </c>
      <c r="S8" s="158">
        <v>391600</v>
      </c>
      <c r="T8" s="159">
        <f t="shared" ref="T8:T9" si="0">SUM(K8:S8)</f>
        <v>89543272</v>
      </c>
    </row>
    <row r="9" spans="1:20" ht="23.1" customHeight="1">
      <c r="A9" s="30"/>
      <c r="B9" s="30"/>
      <c r="C9" s="153">
        <v>12</v>
      </c>
      <c r="D9" s="154" t="s">
        <v>7</v>
      </c>
      <c r="E9" s="154"/>
      <c r="F9" s="155" t="s">
        <v>8</v>
      </c>
      <c r="G9" s="156" t="s">
        <v>165</v>
      </c>
      <c r="H9" s="157" t="s">
        <v>166</v>
      </c>
      <c r="I9" s="156">
        <v>2024</v>
      </c>
      <c r="J9" s="155" t="s">
        <v>169</v>
      </c>
      <c r="K9" s="158">
        <v>0</v>
      </c>
      <c r="L9" s="158">
        <v>592560</v>
      </c>
      <c r="M9" s="158">
        <f>58605629+6194296</f>
        <v>64799925</v>
      </c>
      <c r="N9" s="158">
        <f>9615686+1153262</f>
        <v>10768948</v>
      </c>
      <c r="O9" s="158">
        <v>6199093</v>
      </c>
      <c r="P9" s="158"/>
      <c r="Q9" s="158"/>
      <c r="R9" s="158">
        <v>309000</v>
      </c>
      <c r="S9" s="158">
        <v>391600</v>
      </c>
      <c r="T9" s="159">
        <f t="shared" si="0"/>
        <v>83061126</v>
      </c>
    </row>
    <row r="10" spans="1:20" ht="23.1" customHeight="1">
      <c r="A10" s="30"/>
      <c r="B10" s="30"/>
      <c r="C10" s="153">
        <v>12</v>
      </c>
      <c r="D10" s="154" t="s">
        <v>7</v>
      </c>
      <c r="E10" s="154"/>
      <c r="F10" s="155" t="s">
        <v>8</v>
      </c>
      <c r="G10" s="156" t="s">
        <v>165</v>
      </c>
      <c r="H10" s="157" t="s">
        <v>166</v>
      </c>
      <c r="I10" s="156">
        <v>2024</v>
      </c>
      <c r="J10" s="155" t="s">
        <v>170</v>
      </c>
      <c r="K10" s="158">
        <v>0</v>
      </c>
      <c r="L10" s="158">
        <v>0</v>
      </c>
      <c r="M10" s="158">
        <v>0</v>
      </c>
      <c r="N10" s="158">
        <v>0</v>
      </c>
      <c r="O10" s="158">
        <v>0</v>
      </c>
      <c r="P10" s="158">
        <v>0</v>
      </c>
      <c r="Q10" s="158">
        <v>0</v>
      </c>
      <c r="R10" s="158">
        <v>0</v>
      </c>
      <c r="S10" s="158">
        <v>0</v>
      </c>
      <c r="T10" s="158">
        <v>0</v>
      </c>
    </row>
    <row r="11" spans="1:20" ht="23.1" customHeight="1">
      <c r="A11" s="30"/>
      <c r="B11" s="30"/>
      <c r="C11" s="153">
        <v>12</v>
      </c>
      <c r="D11" s="154" t="s">
        <v>7</v>
      </c>
      <c r="E11" s="154"/>
      <c r="F11" s="155" t="s">
        <v>8</v>
      </c>
      <c r="G11" s="156" t="s">
        <v>171</v>
      </c>
      <c r="H11" s="157" t="s">
        <v>172</v>
      </c>
      <c r="I11" s="156">
        <v>2024</v>
      </c>
      <c r="J11" s="155" t="s">
        <v>167</v>
      </c>
      <c r="K11" s="158"/>
      <c r="L11" s="158"/>
      <c r="M11" s="158"/>
      <c r="N11" s="158"/>
      <c r="O11" s="158"/>
      <c r="P11" s="158"/>
      <c r="Q11" s="158"/>
      <c r="R11" s="158"/>
      <c r="S11" s="158"/>
      <c r="T11" s="159"/>
    </row>
    <row r="12" spans="1:20" ht="23.1" customHeight="1">
      <c r="A12" s="30"/>
      <c r="B12" s="30"/>
      <c r="C12" s="153">
        <v>12</v>
      </c>
      <c r="D12" s="154" t="s">
        <v>7</v>
      </c>
      <c r="E12" s="154"/>
      <c r="F12" s="155" t="s">
        <v>8</v>
      </c>
      <c r="G12" s="156" t="s">
        <v>171</v>
      </c>
      <c r="H12" s="157" t="s">
        <v>172</v>
      </c>
      <c r="I12" s="156">
        <v>2024</v>
      </c>
      <c r="J12" s="155" t="s">
        <v>168</v>
      </c>
      <c r="K12" s="158"/>
      <c r="L12" s="158"/>
      <c r="M12" s="158"/>
      <c r="N12" s="158"/>
      <c r="O12" s="158"/>
      <c r="P12" s="158"/>
      <c r="Q12" s="158"/>
      <c r="R12" s="158"/>
      <c r="S12" s="158"/>
      <c r="T12" s="159"/>
    </row>
    <row r="13" spans="1:20" ht="23.1" customHeight="1">
      <c r="A13" s="30"/>
      <c r="B13" s="30"/>
      <c r="C13" s="153">
        <v>12</v>
      </c>
      <c r="D13" s="154" t="s">
        <v>7</v>
      </c>
      <c r="E13" s="154"/>
      <c r="F13" s="155" t="s">
        <v>8</v>
      </c>
      <c r="G13" s="156" t="s">
        <v>171</v>
      </c>
      <c r="H13" s="157" t="s">
        <v>172</v>
      </c>
      <c r="I13" s="156">
        <v>2024</v>
      </c>
      <c r="J13" s="155" t="s">
        <v>169</v>
      </c>
      <c r="K13" s="158"/>
      <c r="L13" s="158"/>
      <c r="M13" s="158"/>
      <c r="N13" s="158"/>
      <c r="O13" s="158"/>
      <c r="P13" s="158"/>
      <c r="Q13" s="158"/>
      <c r="R13" s="158"/>
      <c r="S13" s="158"/>
      <c r="T13" s="159"/>
    </row>
    <row r="14" spans="1:20" ht="23.1" customHeight="1">
      <c r="A14" s="30"/>
      <c r="B14" s="30"/>
      <c r="C14" s="153">
        <v>12</v>
      </c>
      <c r="D14" s="154" t="s">
        <v>7</v>
      </c>
      <c r="E14" s="154"/>
      <c r="F14" s="155" t="s">
        <v>8</v>
      </c>
      <c r="G14" s="156" t="s">
        <v>171</v>
      </c>
      <c r="H14" s="157" t="s">
        <v>172</v>
      </c>
      <c r="I14" s="156">
        <v>2024</v>
      </c>
      <c r="J14" s="155" t="s">
        <v>170</v>
      </c>
      <c r="K14" s="158"/>
      <c r="L14" s="158"/>
      <c r="M14" s="158"/>
      <c r="N14" s="158"/>
      <c r="O14" s="158"/>
      <c r="P14" s="158"/>
      <c r="Q14" s="158"/>
      <c r="R14" s="158"/>
      <c r="S14" s="158"/>
      <c r="T14" s="159"/>
    </row>
    <row r="15" spans="1:20" ht="23.1" customHeight="1">
      <c r="A15" s="30"/>
      <c r="B15" s="30"/>
      <c r="C15" s="153">
        <v>12</v>
      </c>
      <c r="D15" s="154" t="s">
        <v>7</v>
      </c>
      <c r="E15" s="154"/>
      <c r="F15" s="155" t="s">
        <v>8</v>
      </c>
      <c r="G15" s="156" t="s">
        <v>173</v>
      </c>
      <c r="H15" s="157" t="s">
        <v>174</v>
      </c>
      <c r="I15" s="156">
        <v>2024</v>
      </c>
      <c r="J15" s="155" t="s">
        <v>167</v>
      </c>
      <c r="K15" s="158"/>
      <c r="L15" s="158"/>
      <c r="M15" s="158"/>
      <c r="N15" s="158"/>
      <c r="O15" s="158"/>
      <c r="P15" s="158"/>
      <c r="Q15" s="158"/>
      <c r="R15" s="158"/>
      <c r="S15" s="158"/>
      <c r="T15" s="159"/>
    </row>
    <row r="16" spans="1:20" ht="23.1" customHeight="1">
      <c r="A16" s="30"/>
      <c r="B16" s="30"/>
      <c r="C16" s="153">
        <v>12</v>
      </c>
      <c r="D16" s="154" t="s">
        <v>7</v>
      </c>
      <c r="E16" s="154"/>
      <c r="F16" s="155" t="s">
        <v>8</v>
      </c>
      <c r="G16" s="156" t="s">
        <v>173</v>
      </c>
      <c r="H16" s="157" t="s">
        <v>174</v>
      </c>
      <c r="I16" s="156">
        <v>2024</v>
      </c>
      <c r="J16" s="155" t="s">
        <v>168</v>
      </c>
      <c r="K16" s="158"/>
      <c r="L16" s="158"/>
      <c r="M16" s="158"/>
      <c r="N16" s="158"/>
      <c r="O16" s="158"/>
      <c r="P16" s="158"/>
      <c r="Q16" s="158"/>
      <c r="R16" s="158"/>
      <c r="S16" s="158"/>
      <c r="T16" s="159"/>
    </row>
    <row r="17" spans="1:20" ht="23.1" customHeight="1">
      <c r="A17" s="30"/>
      <c r="B17" s="30"/>
      <c r="C17" s="153">
        <v>12</v>
      </c>
      <c r="D17" s="154" t="s">
        <v>7</v>
      </c>
      <c r="E17" s="154"/>
      <c r="F17" s="155" t="s">
        <v>8</v>
      </c>
      <c r="G17" s="156" t="s">
        <v>173</v>
      </c>
      <c r="H17" s="157" t="s">
        <v>174</v>
      </c>
      <c r="I17" s="156">
        <v>2024</v>
      </c>
      <c r="J17" s="155" t="s">
        <v>169</v>
      </c>
      <c r="K17" s="158"/>
      <c r="L17" s="158"/>
      <c r="M17" s="158"/>
      <c r="N17" s="158"/>
      <c r="O17" s="158"/>
      <c r="P17" s="158"/>
      <c r="Q17" s="158"/>
      <c r="R17" s="158"/>
      <c r="S17" s="158"/>
      <c r="T17" s="159"/>
    </row>
    <row r="18" spans="1:20" ht="23.1" customHeight="1">
      <c r="A18" s="30"/>
      <c r="B18" s="30"/>
      <c r="C18" s="153">
        <v>12</v>
      </c>
      <c r="D18" s="154" t="s">
        <v>7</v>
      </c>
      <c r="E18" s="154"/>
      <c r="F18" s="155" t="s">
        <v>8</v>
      </c>
      <c r="G18" s="156" t="s">
        <v>173</v>
      </c>
      <c r="H18" s="157" t="s">
        <v>174</v>
      </c>
      <c r="I18" s="156">
        <v>2024</v>
      </c>
      <c r="J18" s="155" t="s">
        <v>170</v>
      </c>
      <c r="K18" s="158"/>
      <c r="L18" s="158"/>
      <c r="M18" s="158"/>
      <c r="N18" s="158"/>
      <c r="O18" s="158"/>
      <c r="P18" s="158"/>
      <c r="Q18" s="158"/>
      <c r="R18" s="158"/>
      <c r="S18" s="158"/>
      <c r="T18" s="159"/>
    </row>
    <row r="19" spans="1:20" ht="23.1" customHeight="1">
      <c r="A19" s="30"/>
      <c r="B19" s="30"/>
      <c r="C19" s="153">
        <v>12</v>
      </c>
      <c r="D19" s="154" t="s">
        <v>7</v>
      </c>
      <c r="E19" s="154"/>
      <c r="F19" s="155" t="s">
        <v>8</v>
      </c>
      <c r="G19" s="156"/>
      <c r="H19" s="157" t="s">
        <v>136</v>
      </c>
      <c r="I19" s="156">
        <v>2024</v>
      </c>
      <c r="J19" s="155" t="s">
        <v>167</v>
      </c>
      <c r="K19" s="158"/>
      <c r="L19" s="158"/>
      <c r="M19" s="158"/>
      <c r="N19" s="158"/>
      <c r="O19" s="158"/>
      <c r="P19" s="158"/>
      <c r="Q19" s="158"/>
      <c r="R19" s="158"/>
      <c r="S19" s="158"/>
      <c r="T19" s="159"/>
    </row>
    <row r="20" spans="1:20" ht="23.1" customHeight="1">
      <c r="A20" s="30"/>
      <c r="B20" s="30"/>
      <c r="C20" s="153">
        <v>12</v>
      </c>
      <c r="D20" s="154" t="s">
        <v>7</v>
      </c>
      <c r="E20" s="154"/>
      <c r="F20" s="155" t="s">
        <v>8</v>
      </c>
      <c r="G20" s="156"/>
      <c r="H20" s="157" t="s">
        <v>136</v>
      </c>
      <c r="I20" s="156">
        <v>2024</v>
      </c>
      <c r="J20" s="155" t="s">
        <v>168</v>
      </c>
      <c r="K20" s="158"/>
      <c r="L20" s="158"/>
      <c r="M20" s="158"/>
      <c r="N20" s="158"/>
      <c r="O20" s="158"/>
      <c r="P20" s="158"/>
      <c r="Q20" s="158"/>
      <c r="R20" s="158"/>
      <c r="S20" s="158"/>
      <c r="T20" s="159"/>
    </row>
    <row r="21" spans="1:20" ht="23.1" customHeight="1">
      <c r="A21" s="30"/>
      <c r="B21" s="30"/>
      <c r="C21" s="153">
        <v>12</v>
      </c>
      <c r="D21" s="154" t="s">
        <v>7</v>
      </c>
      <c r="E21" s="154"/>
      <c r="F21" s="155" t="s">
        <v>8</v>
      </c>
      <c r="G21" s="156"/>
      <c r="H21" s="157" t="s">
        <v>136</v>
      </c>
      <c r="I21" s="156">
        <v>2024</v>
      </c>
      <c r="J21" s="155" t="s">
        <v>169</v>
      </c>
      <c r="K21" s="158"/>
      <c r="L21" s="158"/>
      <c r="M21" s="158"/>
      <c r="N21" s="158"/>
      <c r="O21" s="158"/>
      <c r="P21" s="158"/>
      <c r="Q21" s="158"/>
      <c r="R21" s="158"/>
      <c r="S21" s="158"/>
      <c r="T21" s="159"/>
    </row>
    <row r="22" spans="1:20" ht="23.1" customHeight="1">
      <c r="A22" s="30"/>
      <c r="B22" s="30"/>
      <c r="C22" s="153">
        <v>12</v>
      </c>
      <c r="D22" s="154" t="s">
        <v>7</v>
      </c>
      <c r="E22" s="154"/>
      <c r="F22" s="155" t="s">
        <v>8</v>
      </c>
      <c r="G22" s="156"/>
      <c r="H22" s="157" t="s">
        <v>136</v>
      </c>
      <c r="I22" s="156">
        <v>2024</v>
      </c>
      <c r="J22" s="155" t="s">
        <v>170</v>
      </c>
      <c r="K22" s="158"/>
      <c r="L22" s="158"/>
      <c r="M22" s="158"/>
      <c r="N22" s="158"/>
      <c r="O22" s="158"/>
      <c r="P22" s="158"/>
      <c r="Q22" s="158"/>
      <c r="R22" s="158"/>
      <c r="S22" s="158"/>
      <c r="T22" s="159"/>
    </row>
    <row r="23" spans="1:20" ht="15" customHeight="1">
      <c r="A23" s="30"/>
      <c r="B23" s="30"/>
      <c r="C23" s="153">
        <v>12</v>
      </c>
      <c r="D23" s="154" t="s">
        <v>7</v>
      </c>
      <c r="E23" s="154"/>
      <c r="F23" s="155" t="s">
        <v>175</v>
      </c>
      <c r="G23" s="156"/>
      <c r="H23" s="157"/>
      <c r="I23" s="156">
        <v>2024</v>
      </c>
      <c r="J23" s="155"/>
      <c r="K23" s="158"/>
      <c r="L23" s="158"/>
      <c r="M23" s="158"/>
      <c r="N23" s="158"/>
      <c r="O23" s="158"/>
      <c r="P23" s="158"/>
      <c r="Q23" s="158"/>
      <c r="R23" s="158"/>
      <c r="S23" s="158"/>
      <c r="T23" s="159"/>
    </row>
    <row r="24" spans="1:20" ht="15" customHeight="1">
      <c r="A24" s="30"/>
      <c r="B24" s="30"/>
      <c r="C24" s="153">
        <v>12</v>
      </c>
      <c r="D24" s="154" t="s">
        <v>7</v>
      </c>
      <c r="E24" s="154"/>
      <c r="F24" s="155" t="s">
        <v>176</v>
      </c>
      <c r="G24" s="156"/>
      <c r="H24" s="157"/>
      <c r="I24" s="156">
        <v>2024</v>
      </c>
      <c r="J24" s="155"/>
      <c r="K24" s="158"/>
      <c r="L24" s="158"/>
      <c r="M24" s="158"/>
      <c r="N24" s="158"/>
      <c r="O24" s="158"/>
      <c r="P24" s="158"/>
      <c r="Q24" s="158"/>
      <c r="R24" s="158"/>
      <c r="S24" s="158"/>
      <c r="T24" s="159"/>
    </row>
    <row r="25" spans="1:20" ht="15" customHeight="1">
      <c r="A25" s="30"/>
      <c r="B25" s="30"/>
      <c r="C25" s="153">
        <v>12</v>
      </c>
      <c r="D25" s="154" t="s">
        <v>7</v>
      </c>
      <c r="E25" s="154"/>
      <c r="F25" s="155" t="s">
        <v>177</v>
      </c>
      <c r="G25" s="156" t="s">
        <v>178</v>
      </c>
      <c r="H25" s="157"/>
      <c r="I25" s="156">
        <v>2024</v>
      </c>
      <c r="J25" s="155" t="s">
        <v>169</v>
      </c>
      <c r="K25" s="158"/>
      <c r="L25" s="158"/>
      <c r="M25" s="158"/>
      <c r="N25" s="158"/>
      <c r="O25" s="158"/>
      <c r="P25" s="158"/>
      <c r="Q25" s="158"/>
      <c r="R25" s="158"/>
      <c r="S25" s="158"/>
      <c r="T25" s="159"/>
    </row>
    <row r="26" spans="1:20" ht="24.95" customHeight="1">
      <c r="A26" s="30"/>
      <c r="B26" s="160"/>
      <c r="C26" s="160"/>
      <c r="D26" s="16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 ht="24.95" customHeight="1">
      <c r="A27" s="30"/>
      <c r="B27" s="30"/>
      <c r="C27" s="160"/>
      <c r="D27" s="160"/>
      <c r="E27" s="16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</sheetData>
  <mergeCells count="32">
    <mergeCell ref="C27:E27"/>
    <mergeCell ref="D24:E24"/>
    <mergeCell ref="D25:E25"/>
    <mergeCell ref="B26:D26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17:E17"/>
    <mergeCell ref="K4:T4"/>
    <mergeCell ref="D7:E7"/>
    <mergeCell ref="D8:E8"/>
    <mergeCell ref="D9:E9"/>
    <mergeCell ref="D10:E10"/>
    <mergeCell ref="D11:E11"/>
    <mergeCell ref="C2:S2"/>
    <mergeCell ref="C3:T3"/>
    <mergeCell ref="A4:B5"/>
    <mergeCell ref="C4:C6"/>
    <mergeCell ref="D4:E6"/>
    <mergeCell ref="F4:F6"/>
    <mergeCell ref="G4:G6"/>
    <mergeCell ref="H4:H6"/>
    <mergeCell ref="I4:I5"/>
    <mergeCell ref="J4:J6"/>
  </mergeCells>
  <printOptions horizontalCentered="1" verticalCentered="1"/>
  <pageMargins left="0" right="0" top="0" bottom="0" header="0" footer="0"/>
  <pageSetup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T21"/>
  <sheetViews>
    <sheetView workbookViewId="0">
      <selection activeCell="E28" sqref="E28"/>
    </sheetView>
  </sheetViews>
  <sheetFormatPr defaultRowHeight="15"/>
  <cols>
    <col min="1" max="1" width="2.140625" style="32" customWidth="1"/>
    <col min="2" max="2" width="11.28515625" style="32" customWidth="1"/>
    <col min="3" max="3" width="40.5703125" style="32" customWidth="1"/>
    <col min="4" max="4" width="15.5703125" style="32" customWidth="1"/>
    <col min="5" max="5" width="15" style="32" customWidth="1"/>
    <col min="6" max="6" width="13.42578125" style="32" customWidth="1"/>
    <col min="7" max="7" width="12.140625" style="32" customWidth="1"/>
    <col min="8" max="8" width="11" style="32" customWidth="1"/>
    <col min="9" max="10" width="16.140625" style="32" customWidth="1"/>
    <col min="11" max="11" width="11" style="32" customWidth="1"/>
    <col min="12" max="13" width="16.140625" style="32" customWidth="1"/>
    <col min="14" max="14" width="14.85546875" style="32" customWidth="1"/>
    <col min="15" max="15" width="12.42578125" style="32" customWidth="1"/>
    <col min="16" max="16" width="11.140625" style="32" customWidth="1"/>
    <col min="17" max="17" width="11.7109375" style="32" customWidth="1"/>
    <col min="18" max="19" width="16.140625" style="32" customWidth="1"/>
    <col min="20" max="16384" width="9.140625" style="32"/>
  </cols>
  <sheetData>
    <row r="1" spans="1:19">
      <c r="A1" s="30"/>
      <c r="B1" s="35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>
      <c r="A2" s="30"/>
      <c r="B2" s="94" t="s">
        <v>89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19">
      <c r="A3" s="30"/>
      <c r="B3" s="95" t="s">
        <v>90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1:19" ht="15.75" thickBot="1">
      <c r="A4" s="35"/>
      <c r="B4" s="96" t="s">
        <v>91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</row>
    <row r="5" spans="1:19" ht="26.25" customHeight="1" thickTop="1">
      <c r="A5" s="30"/>
      <c r="B5" s="97" t="s">
        <v>92</v>
      </c>
      <c r="C5" s="98" t="s">
        <v>35</v>
      </c>
      <c r="D5" s="98"/>
      <c r="E5" s="98"/>
      <c r="F5" s="99" t="s">
        <v>93</v>
      </c>
      <c r="G5" s="100">
        <v>8</v>
      </c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</row>
    <row r="6" spans="1:19" ht="29.25" customHeight="1">
      <c r="A6" s="30"/>
      <c r="B6" s="101" t="s">
        <v>94</v>
      </c>
      <c r="C6" s="102" t="s">
        <v>8</v>
      </c>
      <c r="D6" s="102"/>
      <c r="E6" s="102"/>
      <c r="F6" s="103" t="s">
        <v>95</v>
      </c>
      <c r="G6" s="104" t="s">
        <v>7</v>
      </c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</row>
    <row r="7" spans="1:19">
      <c r="A7" s="30"/>
      <c r="B7" s="105" t="s">
        <v>96</v>
      </c>
      <c r="C7" s="106" t="s">
        <v>97</v>
      </c>
      <c r="D7" s="107" t="s">
        <v>98</v>
      </c>
      <c r="E7" s="108" t="s">
        <v>99</v>
      </c>
      <c r="F7" s="108"/>
      <c r="G7" s="108"/>
      <c r="H7" s="108" t="s">
        <v>100</v>
      </c>
      <c r="I7" s="108"/>
      <c r="J7" s="108"/>
      <c r="K7" s="108" t="s">
        <v>100</v>
      </c>
      <c r="L7" s="108"/>
      <c r="M7" s="108"/>
      <c r="N7" s="108" t="s">
        <v>100</v>
      </c>
      <c r="O7" s="108"/>
      <c r="P7" s="108"/>
      <c r="Q7" s="109" t="s">
        <v>101</v>
      </c>
      <c r="R7" s="109"/>
      <c r="S7" s="109"/>
    </row>
    <row r="8" spans="1:19" ht="45">
      <c r="A8" s="30"/>
      <c r="B8" s="105"/>
      <c r="C8" s="106"/>
      <c r="D8" s="107"/>
      <c r="E8" s="110" t="s">
        <v>102</v>
      </c>
      <c r="F8" s="111" t="s">
        <v>103</v>
      </c>
      <c r="G8" s="112" t="s">
        <v>104</v>
      </c>
      <c r="H8" s="113" t="s">
        <v>105</v>
      </c>
      <c r="I8" s="111" t="s">
        <v>106</v>
      </c>
      <c r="J8" s="114" t="s">
        <v>107</v>
      </c>
      <c r="K8" s="113" t="s">
        <v>108</v>
      </c>
      <c r="L8" s="111" t="s">
        <v>109</v>
      </c>
      <c r="M8" s="114" t="s">
        <v>110</v>
      </c>
      <c r="N8" s="113" t="s">
        <v>111</v>
      </c>
      <c r="O8" s="111" t="s">
        <v>112</v>
      </c>
      <c r="P8" s="114" t="s">
        <v>113</v>
      </c>
      <c r="Q8" s="113" t="s">
        <v>114</v>
      </c>
      <c r="R8" s="111" t="s">
        <v>115</v>
      </c>
      <c r="S8" s="115" t="s">
        <v>116</v>
      </c>
    </row>
    <row r="9" spans="1:19" ht="24.75" customHeight="1" thickBot="1">
      <c r="A9" s="30"/>
      <c r="B9" s="116"/>
      <c r="C9" s="117"/>
      <c r="D9" s="117"/>
      <c r="E9" s="117" t="s">
        <v>117</v>
      </c>
      <c r="F9" s="117" t="s">
        <v>118</v>
      </c>
      <c r="G9" s="117" t="s">
        <v>119</v>
      </c>
      <c r="H9" s="117" t="s">
        <v>120</v>
      </c>
      <c r="I9" s="117" t="s">
        <v>121</v>
      </c>
      <c r="J9" s="117" t="s">
        <v>122</v>
      </c>
      <c r="K9" s="117" t="s">
        <v>123</v>
      </c>
      <c r="L9" s="117" t="s">
        <v>124</v>
      </c>
      <c r="M9" s="117" t="s">
        <v>125</v>
      </c>
      <c r="N9" s="117" t="s">
        <v>126</v>
      </c>
      <c r="O9" s="117" t="s">
        <v>127</v>
      </c>
      <c r="P9" s="117" t="s">
        <v>128</v>
      </c>
      <c r="Q9" s="117" t="s">
        <v>129</v>
      </c>
      <c r="R9" s="117" t="s">
        <v>130</v>
      </c>
      <c r="S9" s="118" t="s">
        <v>131</v>
      </c>
    </row>
    <row r="10" spans="1:19" ht="15.75" customHeight="1" thickTop="1">
      <c r="A10" s="30"/>
      <c r="B10" s="119" t="s">
        <v>132</v>
      </c>
      <c r="C10" s="119"/>
      <c r="D10" s="120"/>
      <c r="E10" s="121"/>
      <c r="F10" s="120"/>
      <c r="G10" s="121"/>
      <c r="H10" s="120"/>
      <c r="I10" s="121"/>
      <c r="J10" s="122"/>
      <c r="K10" s="120"/>
      <c r="L10" s="121"/>
      <c r="M10" s="122"/>
      <c r="N10" s="120"/>
      <c r="O10" s="121"/>
      <c r="P10" s="122"/>
      <c r="Q10" s="120"/>
      <c r="R10" s="121"/>
      <c r="S10" s="123"/>
    </row>
    <row r="11" spans="1:19" ht="24.75" customHeight="1">
      <c r="A11" s="30"/>
      <c r="B11" s="124" t="s">
        <v>30</v>
      </c>
      <c r="C11" s="125" t="s">
        <v>21</v>
      </c>
      <c r="D11" s="126" t="s">
        <v>81</v>
      </c>
      <c r="E11" s="127">
        <v>165825</v>
      </c>
      <c r="F11" s="127">
        <v>92271018.530000001</v>
      </c>
      <c r="G11" s="127">
        <f>F11/E11</f>
        <v>556.4361135534449</v>
      </c>
      <c r="H11" s="127">
        <v>295000</v>
      </c>
      <c r="I11" s="128">
        <f>70668484+16313243+21838314+375000+728000</f>
        <v>109923041</v>
      </c>
      <c r="J11" s="127">
        <f>I11/H11</f>
        <v>372.6204779661017</v>
      </c>
      <c r="K11" s="127">
        <v>295000</v>
      </c>
      <c r="L11" s="128">
        <f>58605629+9615686+375000+391600+11838314</f>
        <v>80826229</v>
      </c>
      <c r="M11" s="127">
        <f>L11/K11</f>
        <v>273.98721694915253</v>
      </c>
      <c r="N11" s="129">
        <v>139557</v>
      </c>
      <c r="O11" s="128">
        <f>58605629+9615686+6199093+309000+391600</f>
        <v>75121008</v>
      </c>
      <c r="P11" s="127">
        <f>O11/N11</f>
        <v>538.28190631784867</v>
      </c>
      <c r="Q11" s="127">
        <f>P11-G11</f>
        <v>-18.154207235596232</v>
      </c>
      <c r="R11" s="127">
        <f>P11-J11</f>
        <v>165.66142835174696</v>
      </c>
      <c r="S11" s="130">
        <f>P11-M11</f>
        <v>264.29468936869614</v>
      </c>
    </row>
    <row r="12" spans="1:19" ht="27" customHeight="1">
      <c r="A12" s="30"/>
      <c r="B12" s="124" t="s">
        <v>31</v>
      </c>
      <c r="C12" s="125" t="s">
        <v>22</v>
      </c>
      <c r="D12" s="126" t="s">
        <v>81</v>
      </c>
      <c r="E12" s="127">
        <v>12074</v>
      </c>
      <c r="F12" s="127">
        <v>10350030</v>
      </c>
      <c r="G12" s="127">
        <f>F12/E12</f>
        <v>857.21633261553757</v>
      </c>
      <c r="H12" s="127">
        <v>8400</v>
      </c>
      <c r="I12" s="128">
        <f>7281289+1175342</f>
        <v>8456631</v>
      </c>
      <c r="J12" s="127">
        <f>I12/H12</f>
        <v>1006.7417857142857</v>
      </c>
      <c r="K12" s="127">
        <v>8400</v>
      </c>
      <c r="L12" s="128">
        <f>6344144+1172899</f>
        <v>7517043</v>
      </c>
      <c r="M12" s="127">
        <f t="shared" ref="M12:M16" si="0">L12/K12</f>
        <v>894.88607142857143</v>
      </c>
      <c r="N12" s="129">
        <v>12726</v>
      </c>
      <c r="O12" s="128">
        <f>6194296+1153262</f>
        <v>7347558</v>
      </c>
      <c r="P12" s="127">
        <f>O12/N12</f>
        <v>577.36586515794431</v>
      </c>
      <c r="Q12" s="127">
        <f t="shared" ref="Q12:Q16" si="1">P12-G12</f>
        <v>-279.85046745759325</v>
      </c>
      <c r="R12" s="127">
        <f t="shared" ref="R12:R16" si="2">P12-J12</f>
        <v>-429.37592055634138</v>
      </c>
      <c r="S12" s="130">
        <f t="shared" ref="S12:S16" si="3">P12-M12</f>
        <v>-317.52020627062711</v>
      </c>
    </row>
    <row r="13" spans="1:19">
      <c r="A13" s="30"/>
      <c r="B13" s="124" t="s">
        <v>84</v>
      </c>
      <c r="C13" s="125" t="s">
        <v>133</v>
      </c>
      <c r="D13" s="126" t="s">
        <v>134</v>
      </c>
      <c r="E13" s="131">
        <v>0</v>
      </c>
      <c r="F13" s="127">
        <v>0</v>
      </c>
      <c r="G13" s="127">
        <v>0</v>
      </c>
      <c r="H13" s="127">
        <v>1</v>
      </c>
      <c r="I13" s="127">
        <v>1200000</v>
      </c>
      <c r="J13" s="127">
        <v>1200000</v>
      </c>
      <c r="K13" s="127">
        <v>0</v>
      </c>
      <c r="L13" s="127">
        <v>0</v>
      </c>
      <c r="M13" s="127" t="e">
        <f t="shared" si="0"/>
        <v>#DIV/0!</v>
      </c>
      <c r="N13" s="127">
        <v>0</v>
      </c>
      <c r="O13" s="127">
        <v>0</v>
      </c>
      <c r="P13" s="127">
        <v>0</v>
      </c>
      <c r="Q13" s="127">
        <v>0</v>
      </c>
      <c r="R13" s="127">
        <f t="shared" si="2"/>
        <v>-1200000</v>
      </c>
      <c r="S13" s="130" t="e">
        <f t="shared" si="3"/>
        <v>#DIV/0!</v>
      </c>
    </row>
    <row r="14" spans="1:19">
      <c r="A14" s="30"/>
      <c r="B14" s="124" t="s">
        <v>23</v>
      </c>
      <c r="C14" s="125" t="s">
        <v>24</v>
      </c>
      <c r="D14" s="126" t="s">
        <v>87</v>
      </c>
      <c r="E14" s="131">
        <v>0</v>
      </c>
      <c r="F14" s="127">
        <v>0</v>
      </c>
      <c r="G14" s="127">
        <v>0</v>
      </c>
      <c r="H14" s="127">
        <v>1</v>
      </c>
      <c r="I14" s="127">
        <v>120000</v>
      </c>
      <c r="J14" s="127">
        <v>240000</v>
      </c>
      <c r="K14" s="127">
        <v>0</v>
      </c>
      <c r="L14" s="127">
        <v>0</v>
      </c>
      <c r="M14" s="127" t="e">
        <f t="shared" si="0"/>
        <v>#DIV/0!</v>
      </c>
      <c r="N14" s="127">
        <v>0</v>
      </c>
      <c r="O14" s="127">
        <v>0</v>
      </c>
      <c r="P14" s="127">
        <v>0</v>
      </c>
      <c r="Q14" s="127">
        <v>0</v>
      </c>
      <c r="R14" s="127">
        <f t="shared" si="2"/>
        <v>-240000</v>
      </c>
      <c r="S14" s="130" t="e">
        <f t="shared" si="3"/>
        <v>#DIV/0!</v>
      </c>
    </row>
    <row r="15" spans="1:19">
      <c r="A15" s="30"/>
      <c r="B15" s="124" t="s">
        <v>25</v>
      </c>
      <c r="C15" s="125" t="s">
        <v>26</v>
      </c>
      <c r="D15" s="126" t="s">
        <v>88</v>
      </c>
      <c r="E15" s="131">
        <v>0</v>
      </c>
      <c r="F15" s="127">
        <v>0</v>
      </c>
      <c r="G15" s="127">
        <v>0</v>
      </c>
      <c r="H15" s="127">
        <v>20</v>
      </c>
      <c r="I15" s="127">
        <v>2480000</v>
      </c>
      <c r="J15" s="127">
        <v>58000</v>
      </c>
      <c r="K15" s="127">
        <v>20</v>
      </c>
      <c r="L15" s="127">
        <v>0</v>
      </c>
      <c r="M15" s="127">
        <f t="shared" si="0"/>
        <v>0</v>
      </c>
      <c r="N15" s="127">
        <v>20</v>
      </c>
      <c r="O15" s="127">
        <v>592560</v>
      </c>
      <c r="P15" s="127">
        <v>0</v>
      </c>
      <c r="Q15" s="127">
        <v>0</v>
      </c>
      <c r="R15" s="127">
        <f t="shared" si="2"/>
        <v>-58000</v>
      </c>
      <c r="S15" s="130">
        <f t="shared" si="3"/>
        <v>0</v>
      </c>
    </row>
    <row r="16" spans="1:19">
      <c r="A16" s="30"/>
      <c r="B16" s="124" t="s">
        <v>27</v>
      </c>
      <c r="C16" s="125" t="s">
        <v>28</v>
      </c>
      <c r="D16" s="126" t="s">
        <v>88</v>
      </c>
      <c r="E16" s="127">
        <v>40</v>
      </c>
      <c r="F16" s="127">
        <v>118835</v>
      </c>
      <c r="G16" s="127">
        <f t="shared" ref="G16" si="4">F16/E16</f>
        <v>2970.875</v>
      </c>
      <c r="H16" s="127">
        <v>30</v>
      </c>
      <c r="I16" s="127">
        <v>1200000</v>
      </c>
      <c r="J16" s="127">
        <v>40000</v>
      </c>
      <c r="K16" s="127">
        <v>30</v>
      </c>
      <c r="L16" s="127">
        <v>1200000</v>
      </c>
      <c r="M16" s="127">
        <f t="shared" si="0"/>
        <v>40000</v>
      </c>
      <c r="N16" s="127">
        <v>0</v>
      </c>
      <c r="O16" s="127">
        <v>0</v>
      </c>
      <c r="P16" s="127">
        <v>0</v>
      </c>
      <c r="Q16" s="127">
        <f t="shared" si="1"/>
        <v>-2970.875</v>
      </c>
      <c r="R16" s="127">
        <f t="shared" si="2"/>
        <v>-40000</v>
      </c>
      <c r="S16" s="130">
        <f t="shared" si="3"/>
        <v>-40000</v>
      </c>
    </row>
    <row r="17" spans="1:20">
      <c r="A17" s="30"/>
      <c r="B17" s="124" t="s">
        <v>135</v>
      </c>
      <c r="C17" s="125" t="s">
        <v>136</v>
      </c>
      <c r="D17" s="126"/>
      <c r="E17" s="131"/>
      <c r="F17" s="127"/>
      <c r="G17" s="131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30"/>
    </row>
    <row r="18" spans="1:20" ht="24" customHeight="1">
      <c r="A18" s="30"/>
      <c r="B18" s="132" t="s">
        <v>137</v>
      </c>
      <c r="C18" s="133"/>
      <c r="D18" s="120"/>
      <c r="E18" s="121"/>
      <c r="F18" s="120"/>
      <c r="G18" s="121"/>
      <c r="H18" s="120"/>
      <c r="I18" s="121"/>
      <c r="J18" s="122"/>
      <c r="K18" s="120"/>
      <c r="L18" s="121"/>
      <c r="M18" s="122"/>
      <c r="N18" s="120"/>
      <c r="O18" s="121"/>
      <c r="P18" s="122"/>
      <c r="Q18" s="127"/>
      <c r="R18" s="127"/>
      <c r="S18" s="130"/>
    </row>
    <row r="19" spans="1:20" ht="15.75" thickBot="1">
      <c r="A19" s="30"/>
      <c r="B19" s="134" t="s">
        <v>135</v>
      </c>
      <c r="C19" s="135" t="s">
        <v>136</v>
      </c>
      <c r="D19" s="136"/>
      <c r="E19" s="137">
        <f t="shared" ref="E19:S19" si="5">SUM(E11:E18)</f>
        <v>177939</v>
      </c>
      <c r="F19" s="137">
        <f t="shared" si="5"/>
        <v>102739883.53</v>
      </c>
      <c r="G19" s="137">
        <f t="shared" si="5"/>
        <v>4384.5274461689824</v>
      </c>
      <c r="H19" s="137">
        <f t="shared" si="5"/>
        <v>303452</v>
      </c>
      <c r="I19" s="137">
        <f t="shared" si="5"/>
        <v>123379672</v>
      </c>
      <c r="J19" s="137">
        <f t="shared" si="5"/>
        <v>1539379.3622636804</v>
      </c>
      <c r="K19" s="137">
        <f t="shared" si="5"/>
        <v>303450</v>
      </c>
      <c r="L19" s="137">
        <f t="shared" si="5"/>
        <v>89543272</v>
      </c>
      <c r="M19" s="137" t="e">
        <f t="shared" si="5"/>
        <v>#DIV/0!</v>
      </c>
      <c r="N19" s="137">
        <f t="shared" si="5"/>
        <v>152303</v>
      </c>
      <c r="O19" s="137">
        <f t="shared" si="5"/>
        <v>83061126</v>
      </c>
      <c r="P19" s="137">
        <f t="shared" si="5"/>
        <v>1115.647771475793</v>
      </c>
      <c r="Q19" s="137">
        <f t="shared" si="5"/>
        <v>-3268.8796746931894</v>
      </c>
      <c r="R19" s="137">
        <f t="shared" si="5"/>
        <v>-1538263.7144922046</v>
      </c>
      <c r="S19" s="137" t="e">
        <f t="shared" si="5"/>
        <v>#DIV/0!</v>
      </c>
      <c r="T19" s="138"/>
    </row>
    <row r="20" spans="1:20" ht="15.75" thickTop="1">
      <c r="A20" s="30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</row>
    <row r="21" spans="1:20">
      <c r="A21" s="30"/>
      <c r="B21" s="35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</row>
  </sheetData>
  <mergeCells count="18">
    <mergeCell ref="N7:P7"/>
    <mergeCell ref="Q7:S7"/>
    <mergeCell ref="B10:C10"/>
    <mergeCell ref="B18:C18"/>
    <mergeCell ref="B20:S20"/>
    <mergeCell ref="B7:B8"/>
    <mergeCell ref="C7:C8"/>
    <mergeCell ref="D7:D8"/>
    <mergeCell ref="E7:G7"/>
    <mergeCell ref="H7:J7"/>
    <mergeCell ref="K7:M7"/>
    <mergeCell ref="B2:S2"/>
    <mergeCell ref="B3:S3"/>
    <mergeCell ref="B4:S4"/>
    <mergeCell ref="C5:E5"/>
    <mergeCell ref="G5:S5"/>
    <mergeCell ref="C6:E6"/>
    <mergeCell ref="G6:S6"/>
  </mergeCells>
  <printOptions horizontalCentered="1" verticalCentered="1"/>
  <pageMargins left="0" right="0" top="0" bottom="0" header="0" footer="0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65"/>
  <sheetViews>
    <sheetView workbookViewId="0">
      <selection activeCell="E80" sqref="E80"/>
    </sheetView>
  </sheetViews>
  <sheetFormatPr defaultRowHeight="15"/>
  <cols>
    <col min="1" max="1" width="3.28515625" customWidth="1"/>
    <col min="2" max="2" width="0.140625" customWidth="1"/>
    <col min="3" max="4" width="8.140625" customWidth="1"/>
    <col min="5" max="5" width="31.5703125" customWidth="1"/>
    <col min="6" max="7" width="10" customWidth="1"/>
    <col min="8" max="8" width="47.28515625" customWidth="1"/>
    <col min="9" max="9" width="19.140625" customWidth="1"/>
    <col min="10" max="13" width="16" customWidth="1"/>
  </cols>
  <sheetData>
    <row r="1" spans="1:13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28" t="s">
        <v>29</v>
      </c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4">
      <c r="A3" s="29"/>
      <c r="B3" s="29"/>
      <c r="C3" s="3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5">
        <v>2021</v>
      </c>
      <c r="K3" s="5">
        <v>2022</v>
      </c>
      <c r="L3" s="5">
        <v>2023</v>
      </c>
      <c r="M3" s="6">
        <v>2024</v>
      </c>
    </row>
    <row r="4" spans="1:13">
      <c r="A4" s="1"/>
      <c r="B4" s="1"/>
      <c r="C4" s="7"/>
      <c r="D4" s="8"/>
      <c r="E4" s="9"/>
      <c r="F4" s="8"/>
      <c r="G4" s="8"/>
      <c r="H4" s="18" t="s">
        <v>20</v>
      </c>
      <c r="I4" s="19"/>
      <c r="J4" s="20"/>
      <c r="K4" s="20">
        <v>-704000</v>
      </c>
      <c r="L4" s="20">
        <v>0</v>
      </c>
      <c r="M4" s="21">
        <v>0</v>
      </c>
    </row>
    <row r="5" spans="1:13" ht="24">
      <c r="A5" s="1"/>
      <c r="B5" s="1"/>
      <c r="C5" s="7">
        <v>12</v>
      </c>
      <c r="D5" s="8" t="s">
        <v>7</v>
      </c>
      <c r="E5" s="9" t="s">
        <v>8</v>
      </c>
      <c r="F5" s="8"/>
      <c r="G5" s="8" t="s">
        <v>30</v>
      </c>
      <c r="H5" s="10" t="s">
        <v>21</v>
      </c>
      <c r="I5" s="11" t="s">
        <v>9</v>
      </c>
      <c r="J5" s="12">
        <v>290000</v>
      </c>
      <c r="K5" s="12">
        <v>290000</v>
      </c>
      <c r="L5" s="13">
        <v>295000</v>
      </c>
      <c r="M5" s="22">
        <v>295000</v>
      </c>
    </row>
    <row r="6" spans="1:13" ht="24">
      <c r="A6" s="1"/>
      <c r="B6" s="1"/>
      <c r="C6" s="7">
        <v>12</v>
      </c>
      <c r="D6" s="8" t="s">
        <v>7</v>
      </c>
      <c r="E6" s="9" t="s">
        <v>8</v>
      </c>
      <c r="F6" s="8"/>
      <c r="G6" s="8" t="s">
        <v>30</v>
      </c>
      <c r="H6" s="10" t="s">
        <v>21</v>
      </c>
      <c r="I6" s="10" t="s">
        <v>10</v>
      </c>
      <c r="J6" s="12">
        <v>174612596</v>
      </c>
      <c r="K6" s="12">
        <v>184187596</v>
      </c>
      <c r="L6" s="13">
        <v>189180000</v>
      </c>
      <c r="M6" s="23">
        <f>70668484+16313243+21838314+375000+728000</f>
        <v>109923041</v>
      </c>
    </row>
    <row r="7" spans="1:13" ht="24">
      <c r="A7" s="1"/>
      <c r="B7" s="1"/>
      <c r="C7" s="7">
        <v>12</v>
      </c>
      <c r="D7" s="8" t="s">
        <v>7</v>
      </c>
      <c r="E7" s="9" t="s">
        <v>8</v>
      </c>
      <c r="F7" s="8"/>
      <c r="G7" s="8" t="s">
        <v>30</v>
      </c>
      <c r="H7" s="10" t="s">
        <v>21</v>
      </c>
      <c r="I7" s="10" t="s">
        <v>11</v>
      </c>
      <c r="J7" s="12">
        <v>602</v>
      </c>
      <c r="K7" s="12">
        <v>635</v>
      </c>
      <c r="L7" s="13">
        <v>641</v>
      </c>
      <c r="M7" s="13">
        <f>M6/M5</f>
        <v>372.6204779661017</v>
      </c>
    </row>
    <row r="8" spans="1:13">
      <c r="A8" s="1"/>
      <c r="B8" s="1"/>
      <c r="C8" s="7"/>
      <c r="D8" s="8"/>
      <c r="E8" s="9"/>
      <c r="F8" s="8"/>
      <c r="G8" s="8" t="s">
        <v>30</v>
      </c>
      <c r="H8" s="14" t="s">
        <v>12</v>
      </c>
      <c r="I8" s="15"/>
      <c r="J8" s="16">
        <v>-3</v>
      </c>
      <c r="K8" s="16">
        <v>33</v>
      </c>
      <c r="L8" s="17">
        <v>6</v>
      </c>
      <c r="M8" s="17">
        <f>M7-L7</f>
        <v>-268.3795220338983</v>
      </c>
    </row>
    <row r="9" spans="1:13" ht="24">
      <c r="A9" s="1"/>
      <c r="B9" s="1"/>
      <c r="C9" s="7">
        <v>12</v>
      </c>
      <c r="D9" s="8" t="s">
        <v>7</v>
      </c>
      <c r="E9" s="9" t="s">
        <v>8</v>
      </c>
      <c r="F9" s="8"/>
      <c r="G9" s="8" t="s">
        <v>30</v>
      </c>
      <c r="H9" s="10" t="s">
        <v>21</v>
      </c>
      <c r="I9" s="11" t="s">
        <v>13</v>
      </c>
      <c r="J9" s="12">
        <v>295000</v>
      </c>
      <c r="K9" s="12">
        <v>290000</v>
      </c>
      <c r="L9" s="13">
        <v>295000</v>
      </c>
      <c r="M9" s="13">
        <v>295000</v>
      </c>
    </row>
    <row r="10" spans="1:13" ht="24">
      <c r="A10" s="1"/>
      <c r="B10" s="1"/>
      <c r="C10" s="7">
        <v>12</v>
      </c>
      <c r="D10" s="8" t="s">
        <v>7</v>
      </c>
      <c r="E10" s="9" t="s">
        <v>8</v>
      </c>
      <c r="F10" s="8"/>
      <c r="G10" s="8" t="s">
        <v>30</v>
      </c>
      <c r="H10" s="10" t="s">
        <v>21</v>
      </c>
      <c r="I10" s="10" t="s">
        <v>14</v>
      </c>
      <c r="J10" s="12">
        <v>174247106</v>
      </c>
      <c r="K10" s="12">
        <v>217876825</v>
      </c>
      <c r="L10" s="13">
        <v>115236222</v>
      </c>
      <c r="M10" s="13">
        <f>58605626+9615686+11838314+375000+391600</f>
        <v>80826226</v>
      </c>
    </row>
    <row r="11" spans="1:13" ht="24">
      <c r="A11" s="1"/>
      <c r="B11" s="1"/>
      <c r="C11" s="7">
        <v>12</v>
      </c>
      <c r="D11" s="8" t="s">
        <v>7</v>
      </c>
      <c r="E11" s="9" t="s">
        <v>8</v>
      </c>
      <c r="F11" s="8"/>
      <c r="G11" s="8" t="s">
        <v>30</v>
      </c>
      <c r="H11" s="10" t="s">
        <v>21</v>
      </c>
      <c r="I11" s="10" t="s">
        <v>15</v>
      </c>
      <c r="J11" s="12">
        <v>591</v>
      </c>
      <c r="K11" s="12">
        <v>751</v>
      </c>
      <c r="L11" s="13">
        <v>391</v>
      </c>
      <c r="M11" s="13">
        <f>M10/M9</f>
        <v>273.98720677966099</v>
      </c>
    </row>
    <row r="12" spans="1:13">
      <c r="A12" s="1"/>
      <c r="B12" s="1"/>
      <c r="C12" s="7"/>
      <c r="D12" s="8"/>
      <c r="E12" s="9"/>
      <c r="F12" s="8"/>
      <c r="G12" s="8" t="s">
        <v>30</v>
      </c>
      <c r="H12" s="14" t="s">
        <v>16</v>
      </c>
      <c r="I12" s="15"/>
      <c r="J12" s="16">
        <v>31</v>
      </c>
      <c r="K12" s="16">
        <v>160</v>
      </c>
      <c r="L12" s="17">
        <v>-360</v>
      </c>
      <c r="M12" s="17">
        <f>M11-L11</f>
        <v>-117.01279322033901</v>
      </c>
    </row>
    <row r="13" spans="1:13" ht="24">
      <c r="A13" s="1"/>
      <c r="B13" s="1"/>
      <c r="C13" s="7">
        <v>12</v>
      </c>
      <c r="D13" s="8" t="s">
        <v>7</v>
      </c>
      <c r="E13" s="9" t="s">
        <v>8</v>
      </c>
      <c r="F13" s="8"/>
      <c r="G13" s="8" t="s">
        <v>30</v>
      </c>
      <c r="H13" s="10" t="s">
        <v>21</v>
      </c>
      <c r="I13" s="11" t="s">
        <v>17</v>
      </c>
      <c r="J13" s="12">
        <v>174819</v>
      </c>
      <c r="K13" s="12"/>
      <c r="L13" s="13">
        <v>165825</v>
      </c>
      <c r="M13" s="13">
        <v>139557</v>
      </c>
    </row>
    <row r="14" spans="1:13" ht="24">
      <c r="A14" s="1"/>
      <c r="B14" s="1"/>
      <c r="C14" s="7">
        <v>12</v>
      </c>
      <c r="D14" s="8" t="s">
        <v>7</v>
      </c>
      <c r="E14" s="9" t="s">
        <v>8</v>
      </c>
      <c r="F14" s="8"/>
      <c r="G14" s="8" t="s">
        <v>30</v>
      </c>
      <c r="H14" s="10" t="s">
        <v>21</v>
      </c>
      <c r="I14" s="10" t="s">
        <v>18</v>
      </c>
      <c r="J14" s="12">
        <v>134403080</v>
      </c>
      <c r="K14" s="12">
        <v>182745879</v>
      </c>
      <c r="L14" s="13">
        <v>92271018.530000001</v>
      </c>
      <c r="M14" s="24">
        <f>58605626+9615686+6199093+309000+391600</f>
        <v>75121005</v>
      </c>
    </row>
    <row r="15" spans="1:13" ht="24">
      <c r="A15" s="1"/>
      <c r="B15" s="1"/>
      <c r="C15" s="7">
        <v>12</v>
      </c>
      <c r="D15" s="8" t="s">
        <v>7</v>
      </c>
      <c r="E15" s="9" t="s">
        <v>8</v>
      </c>
      <c r="F15" s="8"/>
      <c r="G15" s="8" t="s">
        <v>30</v>
      </c>
      <c r="H15" s="10" t="s">
        <v>21</v>
      </c>
      <c r="I15" s="10" t="s">
        <v>19</v>
      </c>
      <c r="J15" s="12">
        <v>769</v>
      </c>
      <c r="K15" s="12">
        <v>182745879</v>
      </c>
      <c r="L15" s="13">
        <v>556</v>
      </c>
      <c r="M15" s="13">
        <f>M14/M13</f>
        <v>538.28188482125586</v>
      </c>
    </row>
    <row r="16" spans="1:13">
      <c r="A16" s="1"/>
      <c r="B16" s="1"/>
      <c r="C16" s="7">
        <v>12</v>
      </c>
      <c r="D16" s="8"/>
      <c r="E16" s="9"/>
      <c r="F16" s="8"/>
      <c r="G16" s="8"/>
      <c r="H16" s="18" t="s">
        <v>20</v>
      </c>
      <c r="I16" s="19"/>
      <c r="J16" s="20">
        <v>-276</v>
      </c>
      <c r="K16" s="20">
        <v>182745110</v>
      </c>
      <c r="L16" s="21">
        <v>-182745323</v>
      </c>
      <c r="M16" s="21">
        <f>L15-M15</f>
        <v>17.718115178744142</v>
      </c>
    </row>
    <row r="17" spans="1:13" ht="24">
      <c r="A17" s="1"/>
      <c r="B17" s="1"/>
      <c r="C17" s="7">
        <v>12</v>
      </c>
      <c r="D17" s="8" t="s">
        <v>7</v>
      </c>
      <c r="E17" s="9" t="s">
        <v>8</v>
      </c>
      <c r="F17" s="8"/>
      <c r="G17" s="8" t="s">
        <v>31</v>
      </c>
      <c r="H17" s="10" t="s">
        <v>22</v>
      </c>
      <c r="I17" s="11" t="s">
        <v>9</v>
      </c>
      <c r="J17" s="12">
        <v>8200</v>
      </c>
      <c r="K17" s="12">
        <v>8200</v>
      </c>
      <c r="L17" s="13">
        <v>8400</v>
      </c>
      <c r="M17" s="13">
        <v>8400</v>
      </c>
    </row>
    <row r="18" spans="1:13" ht="24">
      <c r="A18" s="1"/>
      <c r="B18" s="1"/>
      <c r="C18" s="7">
        <v>12</v>
      </c>
      <c r="D18" s="8" t="s">
        <v>7</v>
      </c>
      <c r="E18" s="9" t="s">
        <v>8</v>
      </c>
      <c r="F18" s="8"/>
      <c r="G18" s="8" t="s">
        <v>31</v>
      </c>
      <c r="H18" s="10" t="s">
        <v>22</v>
      </c>
      <c r="I18" s="10" t="s">
        <v>10</v>
      </c>
      <c r="J18" s="12">
        <v>14487404</v>
      </c>
      <c r="K18" s="12">
        <v>14487404</v>
      </c>
      <c r="L18" s="13">
        <v>10370000</v>
      </c>
      <c r="M18" s="26">
        <f>7281289+1175342</f>
        <v>8456631</v>
      </c>
    </row>
    <row r="19" spans="1:13" ht="24">
      <c r="A19" s="1"/>
      <c r="B19" s="1"/>
      <c r="C19" s="7">
        <v>12</v>
      </c>
      <c r="D19" s="8" t="s">
        <v>7</v>
      </c>
      <c r="E19" s="9" t="s">
        <v>8</v>
      </c>
      <c r="F19" s="8"/>
      <c r="G19" s="8" t="s">
        <v>31</v>
      </c>
      <c r="H19" s="10" t="s">
        <v>22</v>
      </c>
      <c r="I19" s="10" t="s">
        <v>11</v>
      </c>
      <c r="J19" s="12">
        <v>1767</v>
      </c>
      <c r="K19" s="12">
        <v>1767</v>
      </c>
      <c r="L19" s="13">
        <v>1235</v>
      </c>
      <c r="M19" s="13">
        <f>M18/M17</f>
        <v>1006.7417857142857</v>
      </c>
    </row>
    <row r="20" spans="1:13">
      <c r="A20" s="1"/>
      <c r="B20" s="1"/>
      <c r="C20" s="7"/>
      <c r="D20" s="8"/>
      <c r="E20" s="9"/>
      <c r="F20" s="8"/>
      <c r="G20" s="8" t="s">
        <v>31</v>
      </c>
      <c r="H20" s="14" t="s">
        <v>12</v>
      </c>
      <c r="I20" s="15"/>
      <c r="J20" s="16">
        <v>-496</v>
      </c>
      <c r="K20" s="16">
        <v>0</v>
      </c>
      <c r="L20" s="17">
        <v>-532</v>
      </c>
      <c r="M20" s="17">
        <f>L19-M19</f>
        <v>228.2582142857143</v>
      </c>
    </row>
    <row r="21" spans="1:13" ht="24">
      <c r="A21" s="1"/>
      <c r="B21" s="1"/>
      <c r="C21" s="7">
        <v>12</v>
      </c>
      <c r="D21" s="8" t="s">
        <v>7</v>
      </c>
      <c r="E21" s="9" t="s">
        <v>8</v>
      </c>
      <c r="F21" s="8"/>
      <c r="G21" s="8" t="s">
        <v>31</v>
      </c>
      <c r="H21" s="10" t="s">
        <v>22</v>
      </c>
      <c r="I21" s="11" t="s">
        <v>13</v>
      </c>
      <c r="J21" s="12">
        <v>8400</v>
      </c>
      <c r="K21" s="12">
        <v>8200</v>
      </c>
      <c r="L21" s="13">
        <v>8400</v>
      </c>
      <c r="M21" s="13">
        <v>8400</v>
      </c>
    </row>
    <row r="22" spans="1:13" ht="24">
      <c r="A22" s="1"/>
      <c r="B22" s="1"/>
      <c r="C22" s="7">
        <v>12</v>
      </c>
      <c r="D22" s="8" t="s">
        <v>7</v>
      </c>
      <c r="E22" s="9" t="s">
        <v>8</v>
      </c>
      <c r="F22" s="8"/>
      <c r="G22" s="8" t="s">
        <v>31</v>
      </c>
      <c r="H22" s="10" t="s">
        <v>22</v>
      </c>
      <c r="I22" s="10" t="s">
        <v>14</v>
      </c>
      <c r="J22" s="12">
        <v>11389355</v>
      </c>
      <c r="K22" s="12">
        <v>7973200</v>
      </c>
      <c r="L22" s="13">
        <v>10370000</v>
      </c>
      <c r="M22" s="26">
        <f>6344144+1172899</f>
        <v>7517043</v>
      </c>
    </row>
    <row r="23" spans="1:13" ht="24">
      <c r="A23" s="1"/>
      <c r="B23" s="1"/>
      <c r="C23" s="7">
        <v>12</v>
      </c>
      <c r="D23" s="8" t="s">
        <v>7</v>
      </c>
      <c r="E23" s="9" t="s">
        <v>8</v>
      </c>
      <c r="F23" s="8"/>
      <c r="G23" s="8" t="s">
        <v>31</v>
      </c>
      <c r="H23" s="10" t="s">
        <v>22</v>
      </c>
      <c r="I23" s="10" t="s">
        <v>15</v>
      </c>
      <c r="J23" s="12">
        <v>1356</v>
      </c>
      <c r="K23" s="12">
        <v>972</v>
      </c>
      <c r="L23" s="13">
        <v>1235</v>
      </c>
      <c r="M23" s="13">
        <f>M22/M21</f>
        <v>894.88607142857143</v>
      </c>
    </row>
    <row r="24" spans="1:13">
      <c r="A24" s="1"/>
      <c r="B24" s="1"/>
      <c r="C24" s="7">
        <v>12</v>
      </c>
      <c r="D24" s="8"/>
      <c r="E24" s="9"/>
      <c r="F24" s="8"/>
      <c r="G24" s="8" t="s">
        <v>31</v>
      </c>
      <c r="H24" s="14" t="s">
        <v>16</v>
      </c>
      <c r="I24" s="15"/>
      <c r="J24" s="16">
        <v>-907</v>
      </c>
      <c r="K24" s="16">
        <v>-384</v>
      </c>
      <c r="L24" s="17">
        <v>263</v>
      </c>
      <c r="M24" s="17">
        <f>L23-M23</f>
        <v>340.11392857142857</v>
      </c>
    </row>
    <row r="25" spans="1:13" ht="24">
      <c r="A25" s="1"/>
      <c r="B25" s="1"/>
      <c r="C25" s="7">
        <v>12</v>
      </c>
      <c r="D25" s="8" t="s">
        <v>7</v>
      </c>
      <c r="E25" s="9" t="s">
        <v>8</v>
      </c>
      <c r="F25" s="8"/>
      <c r="G25" s="8" t="s">
        <v>31</v>
      </c>
      <c r="H25" s="10" t="s">
        <v>22</v>
      </c>
      <c r="I25" s="11" t="s">
        <v>17</v>
      </c>
      <c r="J25" s="12">
        <v>8058</v>
      </c>
      <c r="K25" s="12"/>
      <c r="L25" s="13">
        <v>12074</v>
      </c>
      <c r="M25" s="13">
        <v>8362</v>
      </c>
    </row>
    <row r="26" spans="1:13" ht="24">
      <c r="A26" s="1"/>
      <c r="B26" s="1"/>
      <c r="C26" s="7">
        <v>12</v>
      </c>
      <c r="D26" s="8" t="s">
        <v>7</v>
      </c>
      <c r="E26" s="9" t="s">
        <v>8</v>
      </c>
      <c r="F26" s="8"/>
      <c r="G26" s="8" t="s">
        <v>31</v>
      </c>
      <c r="H26" s="10" t="s">
        <v>22</v>
      </c>
      <c r="I26" s="10" t="s">
        <v>18</v>
      </c>
      <c r="J26" s="12">
        <v>8674951</v>
      </c>
      <c r="K26" s="12">
        <v>7961689</v>
      </c>
      <c r="L26" s="13">
        <v>10350030</v>
      </c>
      <c r="M26" s="25">
        <f>3340214+640700+2166+401</f>
        <v>3983481</v>
      </c>
    </row>
    <row r="27" spans="1:13" ht="24">
      <c r="A27" s="1"/>
      <c r="B27" s="1"/>
      <c r="C27" s="7">
        <v>12</v>
      </c>
      <c r="D27" s="8" t="s">
        <v>7</v>
      </c>
      <c r="E27" s="9" t="s">
        <v>8</v>
      </c>
      <c r="F27" s="8"/>
      <c r="G27" s="8" t="s">
        <v>31</v>
      </c>
      <c r="H27" s="10" t="s">
        <v>22</v>
      </c>
      <c r="I27" s="10" t="s">
        <v>19</v>
      </c>
      <c r="J27" s="12">
        <v>1077</v>
      </c>
      <c r="K27" s="12">
        <v>7961689</v>
      </c>
      <c r="L27" s="13">
        <v>857</v>
      </c>
      <c r="M27" s="13">
        <f>M26/M25</f>
        <v>476.37897632145422</v>
      </c>
    </row>
    <row r="28" spans="1:13">
      <c r="A28" s="1"/>
      <c r="B28" s="1"/>
      <c r="C28" s="7"/>
      <c r="D28" s="8"/>
      <c r="E28" s="9"/>
      <c r="F28" s="8"/>
      <c r="G28" s="8" t="s">
        <v>31</v>
      </c>
      <c r="H28" s="18" t="s">
        <v>20</v>
      </c>
      <c r="I28" s="19"/>
      <c r="J28" s="20">
        <v>-2041</v>
      </c>
      <c r="K28" s="20">
        <v>7960612</v>
      </c>
      <c r="L28" s="21">
        <v>-7960832</v>
      </c>
      <c r="M28" s="17">
        <f>L27-M27</f>
        <v>380.62102367854578</v>
      </c>
    </row>
    <row r="29" spans="1:13">
      <c r="A29" s="1"/>
      <c r="B29" s="1"/>
      <c r="C29" s="7">
        <v>12</v>
      </c>
      <c r="D29" s="8" t="s">
        <v>7</v>
      </c>
      <c r="E29" s="9" t="s">
        <v>8</v>
      </c>
      <c r="F29" s="8"/>
      <c r="G29" s="8" t="s">
        <v>23</v>
      </c>
      <c r="H29" s="10" t="s">
        <v>24</v>
      </c>
      <c r="I29" s="11" t="s">
        <v>9</v>
      </c>
      <c r="J29" s="12">
        <v>1</v>
      </c>
      <c r="K29" s="12">
        <v>1</v>
      </c>
      <c r="L29" s="13">
        <v>1</v>
      </c>
      <c r="M29" s="13">
        <v>1</v>
      </c>
    </row>
    <row r="30" spans="1:13">
      <c r="A30" s="1"/>
      <c r="B30" s="1"/>
      <c r="C30" s="7">
        <v>12</v>
      </c>
      <c r="D30" s="8" t="s">
        <v>7</v>
      </c>
      <c r="E30" s="9" t="s">
        <v>8</v>
      </c>
      <c r="F30" s="8"/>
      <c r="G30" s="8" t="s">
        <v>23</v>
      </c>
      <c r="H30" s="10" t="s">
        <v>24</v>
      </c>
      <c r="I30" s="10" t="s">
        <v>10</v>
      </c>
      <c r="J30" s="12">
        <v>2760000</v>
      </c>
      <c r="K30" s="12">
        <v>200000</v>
      </c>
      <c r="L30" s="13">
        <v>240000</v>
      </c>
      <c r="M30" s="13">
        <v>0</v>
      </c>
    </row>
    <row r="31" spans="1:13">
      <c r="A31" s="1"/>
      <c r="B31" s="1"/>
      <c r="C31" s="7">
        <v>12</v>
      </c>
      <c r="D31" s="8" t="s">
        <v>7</v>
      </c>
      <c r="E31" s="9" t="s">
        <v>8</v>
      </c>
      <c r="F31" s="8"/>
      <c r="G31" s="8" t="s">
        <v>23</v>
      </c>
      <c r="H31" s="10" t="s">
        <v>24</v>
      </c>
      <c r="I31" s="10" t="s">
        <v>11</v>
      </c>
      <c r="J31" s="12">
        <v>2760000</v>
      </c>
      <c r="K31" s="12">
        <v>200000</v>
      </c>
      <c r="L31" s="13">
        <v>240000</v>
      </c>
      <c r="M31" s="13">
        <v>0</v>
      </c>
    </row>
    <row r="32" spans="1:13">
      <c r="A32" s="1"/>
      <c r="B32" s="1"/>
      <c r="C32" s="7">
        <v>12</v>
      </c>
      <c r="D32" s="8"/>
      <c r="E32" s="9"/>
      <c r="F32" s="8"/>
      <c r="G32" s="8"/>
      <c r="H32" s="14" t="s">
        <v>12</v>
      </c>
      <c r="I32" s="15"/>
      <c r="J32" s="16"/>
      <c r="K32" s="16">
        <v>-2560000</v>
      </c>
      <c r="L32" s="17">
        <v>40000</v>
      </c>
      <c r="M32" s="17">
        <f>L31-M31</f>
        <v>240000</v>
      </c>
    </row>
    <row r="33" spans="1:13">
      <c r="A33" s="1"/>
      <c r="B33" s="1"/>
      <c r="C33" s="7">
        <v>12</v>
      </c>
      <c r="D33" s="8" t="s">
        <v>7</v>
      </c>
      <c r="E33" s="9" t="s">
        <v>8</v>
      </c>
      <c r="F33" s="8"/>
      <c r="G33" s="8" t="s">
        <v>23</v>
      </c>
      <c r="H33" s="10" t="s">
        <v>24</v>
      </c>
      <c r="I33" s="11" t="s">
        <v>13</v>
      </c>
      <c r="J33" s="12">
        <v>0</v>
      </c>
      <c r="K33" s="12">
        <v>1</v>
      </c>
      <c r="L33" s="12">
        <v>1</v>
      </c>
      <c r="M33" s="13">
        <v>1</v>
      </c>
    </row>
    <row r="34" spans="1:13">
      <c r="A34" s="1"/>
      <c r="B34" s="1"/>
      <c r="C34" s="7">
        <v>12</v>
      </c>
      <c r="D34" s="8" t="s">
        <v>7</v>
      </c>
      <c r="E34" s="9" t="s">
        <v>8</v>
      </c>
      <c r="F34" s="8"/>
      <c r="G34" s="8" t="s">
        <v>23</v>
      </c>
      <c r="H34" s="10" t="s">
        <v>24</v>
      </c>
      <c r="I34" s="10" t="s">
        <v>14</v>
      </c>
      <c r="J34" s="12">
        <v>2760000</v>
      </c>
      <c r="K34" s="12">
        <v>0</v>
      </c>
      <c r="L34" s="12">
        <v>0</v>
      </c>
      <c r="M34" s="13">
        <v>0</v>
      </c>
    </row>
    <row r="35" spans="1:13">
      <c r="A35" s="1"/>
      <c r="B35" s="1"/>
      <c r="C35" s="7">
        <v>12</v>
      </c>
      <c r="D35" s="8" t="s">
        <v>7</v>
      </c>
      <c r="E35" s="9" t="s">
        <v>8</v>
      </c>
      <c r="F35" s="8"/>
      <c r="G35" s="8" t="s">
        <v>23</v>
      </c>
      <c r="H35" s="10" t="s">
        <v>24</v>
      </c>
      <c r="I35" s="10" t="s">
        <v>15</v>
      </c>
      <c r="J35" s="12"/>
      <c r="K35" s="12">
        <v>0</v>
      </c>
      <c r="L35" s="12">
        <v>0</v>
      </c>
      <c r="M35" s="13">
        <v>0</v>
      </c>
    </row>
    <row r="36" spans="1:13">
      <c r="A36" s="1"/>
      <c r="B36" s="1"/>
      <c r="C36" s="7"/>
      <c r="D36" s="8"/>
      <c r="E36" s="9"/>
      <c r="F36" s="8"/>
      <c r="G36" s="8"/>
      <c r="H36" s="14" t="s">
        <v>16</v>
      </c>
      <c r="I36" s="15"/>
      <c r="J36" s="16"/>
      <c r="K36" s="16"/>
      <c r="L36" s="16"/>
      <c r="M36" s="17">
        <f>L35-M35</f>
        <v>0</v>
      </c>
    </row>
    <row r="37" spans="1:13">
      <c r="A37" s="1"/>
      <c r="B37" s="1"/>
      <c r="C37" s="7">
        <v>12</v>
      </c>
      <c r="D37" s="8" t="s">
        <v>7</v>
      </c>
      <c r="E37" s="9" t="s">
        <v>8</v>
      </c>
      <c r="F37" s="8"/>
      <c r="G37" s="8" t="s">
        <v>23</v>
      </c>
      <c r="H37" s="10" t="s">
        <v>24</v>
      </c>
      <c r="I37" s="11" t="s">
        <v>17</v>
      </c>
      <c r="J37" s="12">
        <v>2</v>
      </c>
      <c r="K37" s="12"/>
      <c r="L37" s="13"/>
      <c r="M37" s="13"/>
    </row>
    <row r="38" spans="1:13">
      <c r="A38" s="1"/>
      <c r="B38" s="1"/>
      <c r="C38" s="7">
        <v>12</v>
      </c>
      <c r="D38" s="8" t="s">
        <v>7</v>
      </c>
      <c r="E38" s="9" t="s">
        <v>8</v>
      </c>
      <c r="F38" s="8"/>
      <c r="G38" s="8" t="s">
        <v>23</v>
      </c>
      <c r="H38" s="10" t="s">
        <v>24</v>
      </c>
      <c r="I38" s="10" t="s">
        <v>18</v>
      </c>
      <c r="J38" s="12">
        <v>1762800</v>
      </c>
      <c r="K38" s="12">
        <v>0</v>
      </c>
      <c r="L38" s="13">
        <v>0</v>
      </c>
      <c r="M38" s="13">
        <v>0</v>
      </c>
    </row>
    <row r="39" spans="1:13">
      <c r="A39" s="1"/>
      <c r="B39" s="1"/>
      <c r="C39" s="7">
        <v>12</v>
      </c>
      <c r="D39" s="8" t="s">
        <v>7</v>
      </c>
      <c r="E39" s="9" t="s">
        <v>8</v>
      </c>
      <c r="F39" s="8"/>
      <c r="G39" s="8" t="s">
        <v>23</v>
      </c>
      <c r="H39" s="10" t="s">
        <v>24</v>
      </c>
      <c r="I39" s="10" t="s">
        <v>19</v>
      </c>
      <c r="J39" s="12">
        <v>881400</v>
      </c>
      <c r="K39" s="12">
        <v>0</v>
      </c>
      <c r="L39" s="13">
        <v>0</v>
      </c>
      <c r="M39" s="13">
        <v>0</v>
      </c>
    </row>
    <row r="40" spans="1:13">
      <c r="A40" s="1"/>
      <c r="B40" s="1"/>
      <c r="C40" s="7"/>
      <c r="D40" s="8"/>
      <c r="E40" s="9"/>
      <c r="F40" s="8"/>
      <c r="G40" s="8"/>
      <c r="H40" s="18" t="s">
        <v>20</v>
      </c>
      <c r="I40" s="19"/>
      <c r="J40" s="20">
        <v>761400</v>
      </c>
      <c r="K40" s="20">
        <v>-881400</v>
      </c>
      <c r="L40" s="21">
        <v>0</v>
      </c>
      <c r="M40" s="21">
        <v>0</v>
      </c>
    </row>
    <row r="41" spans="1:13">
      <c r="A41" s="1"/>
      <c r="B41" s="1"/>
      <c r="C41" s="7">
        <v>12</v>
      </c>
      <c r="D41" s="8" t="s">
        <v>7</v>
      </c>
      <c r="E41" s="9" t="s">
        <v>8</v>
      </c>
      <c r="F41" s="8"/>
      <c r="G41" s="8" t="s">
        <v>25</v>
      </c>
      <c r="H41" s="10" t="s">
        <v>26</v>
      </c>
      <c r="I41" s="11" t="s">
        <v>9</v>
      </c>
      <c r="J41" s="12">
        <v>95</v>
      </c>
      <c r="K41" s="12">
        <v>5</v>
      </c>
      <c r="L41" s="13">
        <v>20</v>
      </c>
      <c r="M41" s="13"/>
    </row>
    <row r="42" spans="1:13">
      <c r="A42" s="1"/>
      <c r="B42" s="1"/>
      <c r="C42" s="7">
        <v>12</v>
      </c>
      <c r="D42" s="8" t="s">
        <v>7</v>
      </c>
      <c r="E42" s="9" t="s">
        <v>8</v>
      </c>
      <c r="F42" s="8"/>
      <c r="G42" s="8" t="s">
        <v>25</v>
      </c>
      <c r="H42" s="10" t="s">
        <v>26</v>
      </c>
      <c r="I42" s="10" t="s">
        <v>10</v>
      </c>
      <c r="J42" s="12">
        <v>4360000</v>
      </c>
      <c r="K42" s="12">
        <v>5230000</v>
      </c>
      <c r="L42" s="13">
        <v>1160000</v>
      </c>
      <c r="M42" s="13"/>
    </row>
    <row r="43" spans="1:13">
      <c r="A43" s="1"/>
      <c r="B43" s="1"/>
      <c r="C43" s="7">
        <v>12</v>
      </c>
      <c r="D43" s="8" t="s">
        <v>7</v>
      </c>
      <c r="E43" s="9" t="s">
        <v>8</v>
      </c>
      <c r="F43" s="8"/>
      <c r="G43" s="8" t="s">
        <v>25</v>
      </c>
      <c r="H43" s="10" t="s">
        <v>26</v>
      </c>
      <c r="I43" s="10" t="s">
        <v>11</v>
      </c>
      <c r="J43" s="12">
        <v>45895</v>
      </c>
      <c r="K43" s="12">
        <v>1046000</v>
      </c>
      <c r="L43" s="13">
        <v>58000</v>
      </c>
      <c r="M43" s="13"/>
    </row>
    <row r="44" spans="1:13">
      <c r="A44" s="1"/>
      <c r="B44" s="1"/>
      <c r="C44" s="7"/>
      <c r="D44" s="8"/>
      <c r="E44" s="9"/>
      <c r="F44" s="8"/>
      <c r="G44" s="8"/>
      <c r="H44" s="14" t="s">
        <v>12</v>
      </c>
      <c r="I44" s="15"/>
      <c r="J44" s="16"/>
      <c r="K44" s="16">
        <v>1000105</v>
      </c>
      <c r="L44" s="17">
        <v>-988000</v>
      </c>
      <c r="M44" s="17">
        <f>L43-M43</f>
        <v>58000</v>
      </c>
    </row>
    <row r="45" spans="1:13">
      <c r="A45" s="1"/>
      <c r="B45" s="1"/>
      <c r="C45" s="7">
        <v>12</v>
      </c>
      <c r="D45" s="8" t="s">
        <v>7</v>
      </c>
      <c r="E45" s="9" t="s">
        <v>8</v>
      </c>
      <c r="F45" s="8"/>
      <c r="G45" s="8" t="s">
        <v>25</v>
      </c>
      <c r="H45" s="10" t="s">
        <v>26</v>
      </c>
      <c r="I45" s="11" t="s">
        <v>13</v>
      </c>
      <c r="J45" s="12">
        <v>5</v>
      </c>
      <c r="K45" s="13">
        <v>20</v>
      </c>
      <c r="L45" s="13">
        <v>20</v>
      </c>
      <c r="M45" s="13"/>
    </row>
    <row r="46" spans="1:13">
      <c r="A46" s="1"/>
      <c r="B46" s="1"/>
      <c r="C46" s="7">
        <v>12</v>
      </c>
      <c r="D46" s="8" t="s">
        <v>7</v>
      </c>
      <c r="E46" s="9" t="s">
        <v>8</v>
      </c>
      <c r="F46" s="8"/>
      <c r="G46" s="8" t="s">
        <v>25</v>
      </c>
      <c r="H46" s="10" t="s">
        <v>26</v>
      </c>
      <c r="I46" s="10" t="s">
        <v>14</v>
      </c>
      <c r="J46" s="12">
        <v>2945000</v>
      </c>
      <c r="K46" s="13">
        <v>681165</v>
      </c>
      <c r="L46" s="13">
        <v>681165</v>
      </c>
      <c r="M46" s="13"/>
    </row>
    <row r="47" spans="1:13">
      <c r="A47" s="1"/>
      <c r="B47" s="1"/>
      <c r="C47" s="7">
        <v>12</v>
      </c>
      <c r="D47" s="8" t="s">
        <v>7</v>
      </c>
      <c r="E47" s="9" t="s">
        <v>8</v>
      </c>
      <c r="F47" s="8"/>
      <c r="G47" s="8" t="s">
        <v>25</v>
      </c>
      <c r="H47" s="10" t="s">
        <v>26</v>
      </c>
      <c r="I47" s="10" t="s">
        <v>15</v>
      </c>
      <c r="J47" s="12">
        <v>589000</v>
      </c>
      <c r="K47" s="13">
        <v>34058</v>
      </c>
      <c r="L47" s="13">
        <v>34058</v>
      </c>
      <c r="M47" s="13"/>
    </row>
    <row r="48" spans="1:13">
      <c r="A48" s="1"/>
      <c r="B48" s="1"/>
      <c r="C48" s="7"/>
      <c r="D48" s="8"/>
      <c r="E48" s="9"/>
      <c r="F48" s="8"/>
      <c r="G48" s="8"/>
      <c r="H48" s="14" t="s">
        <v>16</v>
      </c>
      <c r="I48" s="15"/>
      <c r="J48" s="16">
        <v>569392</v>
      </c>
      <c r="K48" s="17">
        <v>-554942</v>
      </c>
      <c r="L48" s="17">
        <v>-554942</v>
      </c>
      <c r="M48" s="17">
        <f>L47-M47</f>
        <v>34058</v>
      </c>
    </row>
    <row r="49" spans="1:13">
      <c r="A49" s="1"/>
      <c r="B49" s="1"/>
      <c r="C49" s="7">
        <v>12</v>
      </c>
      <c r="D49" s="8" t="s">
        <v>7</v>
      </c>
      <c r="E49" s="9" t="s">
        <v>8</v>
      </c>
      <c r="F49" s="8"/>
      <c r="G49" s="8" t="s">
        <v>25</v>
      </c>
      <c r="H49" s="10" t="s">
        <v>26</v>
      </c>
      <c r="I49" s="11" t="s">
        <v>17</v>
      </c>
      <c r="J49" s="12"/>
      <c r="K49" s="12"/>
      <c r="L49" s="12"/>
      <c r="M49" s="13">
        <v>0</v>
      </c>
    </row>
    <row r="50" spans="1:13">
      <c r="A50" s="1"/>
      <c r="B50" s="1"/>
      <c r="C50" s="7">
        <v>12</v>
      </c>
      <c r="D50" s="8" t="s">
        <v>7</v>
      </c>
      <c r="E50" s="9" t="s">
        <v>8</v>
      </c>
      <c r="F50" s="8"/>
      <c r="G50" s="8" t="s">
        <v>25</v>
      </c>
      <c r="H50" s="10" t="s">
        <v>26</v>
      </c>
      <c r="I50" s="10" t="s">
        <v>18</v>
      </c>
      <c r="J50" s="12">
        <v>1354440</v>
      </c>
      <c r="K50" s="12">
        <v>2245560</v>
      </c>
      <c r="L50" s="13">
        <v>0</v>
      </c>
      <c r="M50" s="13">
        <v>0</v>
      </c>
    </row>
    <row r="51" spans="1:13">
      <c r="A51" s="1"/>
      <c r="B51" s="1"/>
      <c r="C51" s="7">
        <v>12</v>
      </c>
      <c r="D51" s="8" t="s">
        <v>7</v>
      </c>
      <c r="E51" s="9" t="s">
        <v>8</v>
      </c>
      <c r="F51" s="8"/>
      <c r="G51" s="8" t="s">
        <v>25</v>
      </c>
      <c r="H51" s="10" t="s">
        <v>26</v>
      </c>
      <c r="I51" s="10" t="s">
        <v>19</v>
      </c>
      <c r="J51" s="12">
        <v>1354440</v>
      </c>
      <c r="K51" s="12">
        <v>2245560</v>
      </c>
      <c r="L51" s="13">
        <v>0</v>
      </c>
      <c r="M51" s="13">
        <v>0</v>
      </c>
    </row>
    <row r="52" spans="1:13">
      <c r="A52" s="1"/>
      <c r="B52" s="1"/>
      <c r="C52" s="7"/>
      <c r="D52" s="8"/>
      <c r="E52" s="9"/>
      <c r="F52" s="8"/>
      <c r="G52" s="8"/>
      <c r="H52" s="18" t="s">
        <v>20</v>
      </c>
      <c r="I52" s="19"/>
      <c r="J52" s="20">
        <v>554440</v>
      </c>
      <c r="K52" s="20">
        <v>891120</v>
      </c>
      <c r="L52" s="21">
        <v>-2245560</v>
      </c>
      <c r="M52" s="21">
        <v>0</v>
      </c>
    </row>
    <row r="53" spans="1:13">
      <c r="A53" s="1"/>
      <c r="B53" s="1"/>
      <c r="C53" s="7">
        <v>12</v>
      </c>
      <c r="D53" s="8" t="s">
        <v>7</v>
      </c>
      <c r="E53" s="9" t="s">
        <v>8</v>
      </c>
      <c r="F53" s="8"/>
      <c r="G53" s="8" t="s">
        <v>27</v>
      </c>
      <c r="H53" s="10" t="s">
        <v>28</v>
      </c>
      <c r="I53" s="11" t="s">
        <v>9</v>
      </c>
      <c r="J53" s="12">
        <v>158</v>
      </c>
      <c r="K53" s="12">
        <v>0</v>
      </c>
      <c r="L53" s="13">
        <v>30</v>
      </c>
      <c r="M53" s="13">
        <v>30</v>
      </c>
    </row>
    <row r="54" spans="1:13">
      <c r="A54" s="1"/>
      <c r="B54" s="1"/>
      <c r="C54" s="7">
        <v>12</v>
      </c>
      <c r="D54" s="8" t="s">
        <v>7</v>
      </c>
      <c r="E54" s="9" t="s">
        <v>8</v>
      </c>
      <c r="F54" s="8"/>
      <c r="G54" s="8" t="s">
        <v>27</v>
      </c>
      <c r="H54" s="10" t="s">
        <v>28</v>
      </c>
      <c r="I54" s="10" t="s">
        <v>10</v>
      </c>
      <c r="J54" s="12">
        <v>2720000</v>
      </c>
      <c r="K54" s="12">
        <v>0</v>
      </c>
      <c r="L54" s="13">
        <v>1200000</v>
      </c>
      <c r="M54" s="13">
        <v>1200000</v>
      </c>
    </row>
    <row r="55" spans="1:13">
      <c r="A55" s="1"/>
      <c r="B55" s="1"/>
      <c r="C55" s="7">
        <v>12</v>
      </c>
      <c r="D55" s="8" t="s">
        <v>7</v>
      </c>
      <c r="E55" s="9" t="s">
        <v>8</v>
      </c>
      <c r="F55" s="8"/>
      <c r="G55" s="8" t="s">
        <v>27</v>
      </c>
      <c r="H55" s="10" t="s">
        <v>28</v>
      </c>
      <c r="I55" s="10" t="s">
        <v>11</v>
      </c>
      <c r="J55" s="12">
        <v>17215</v>
      </c>
      <c r="K55" s="12"/>
      <c r="L55" s="13">
        <v>40000</v>
      </c>
      <c r="M55" s="13">
        <f>M54/M53</f>
        <v>40000</v>
      </c>
    </row>
    <row r="56" spans="1:13">
      <c r="A56" s="1"/>
      <c r="B56" s="1"/>
      <c r="C56" s="7"/>
      <c r="D56" s="8"/>
      <c r="E56" s="9"/>
      <c r="F56" s="8"/>
      <c r="G56" s="8"/>
      <c r="H56" s="14" t="s">
        <v>12</v>
      </c>
      <c r="I56" s="15"/>
      <c r="J56" s="16"/>
      <c r="K56" s="16"/>
      <c r="L56" s="17"/>
      <c r="M56" s="17">
        <f>L55-M55</f>
        <v>0</v>
      </c>
    </row>
    <row r="57" spans="1:13">
      <c r="A57" s="1"/>
      <c r="B57" s="1"/>
      <c r="C57" s="7">
        <v>12</v>
      </c>
      <c r="D57" s="8" t="s">
        <v>7</v>
      </c>
      <c r="E57" s="9" t="s">
        <v>8</v>
      </c>
      <c r="F57" s="8"/>
      <c r="G57" s="8" t="s">
        <v>27</v>
      </c>
      <c r="H57" s="10" t="s">
        <v>28</v>
      </c>
      <c r="I57" s="11" t="s">
        <v>13</v>
      </c>
      <c r="J57" s="12">
        <v>158</v>
      </c>
      <c r="K57" s="12">
        <v>0</v>
      </c>
      <c r="L57" s="13">
        <v>30</v>
      </c>
      <c r="M57" s="13">
        <v>30</v>
      </c>
    </row>
    <row r="58" spans="1:13">
      <c r="A58" s="1"/>
      <c r="B58" s="1"/>
      <c r="C58" s="7">
        <v>12</v>
      </c>
      <c r="D58" s="8" t="s">
        <v>7</v>
      </c>
      <c r="E58" s="9" t="s">
        <v>8</v>
      </c>
      <c r="F58" s="8"/>
      <c r="G58" s="8" t="s">
        <v>27</v>
      </c>
      <c r="H58" s="10" t="s">
        <v>28</v>
      </c>
      <c r="I58" s="10" t="s">
        <v>14</v>
      </c>
      <c r="J58" s="12">
        <v>960000</v>
      </c>
      <c r="K58" s="12">
        <v>0</v>
      </c>
      <c r="L58" s="13">
        <v>118835</v>
      </c>
      <c r="M58" s="13">
        <v>1200000</v>
      </c>
    </row>
    <row r="59" spans="1:13">
      <c r="A59" s="1"/>
      <c r="B59" s="1"/>
      <c r="C59" s="7">
        <v>12</v>
      </c>
      <c r="D59" s="8" t="s">
        <v>7</v>
      </c>
      <c r="E59" s="9" t="s">
        <v>8</v>
      </c>
      <c r="F59" s="8"/>
      <c r="G59" s="8" t="s">
        <v>27</v>
      </c>
      <c r="H59" s="10" t="s">
        <v>28</v>
      </c>
      <c r="I59" s="10" t="s">
        <v>15</v>
      </c>
      <c r="J59" s="12">
        <v>6076</v>
      </c>
      <c r="K59" s="12"/>
      <c r="L59" s="13">
        <v>3961</v>
      </c>
      <c r="M59" s="13">
        <f>M58/M57</f>
        <v>40000</v>
      </c>
    </row>
    <row r="60" spans="1:13">
      <c r="A60" s="1"/>
      <c r="B60" s="1"/>
      <c r="C60" s="7"/>
      <c r="D60" s="8"/>
      <c r="E60" s="9"/>
      <c r="F60" s="8"/>
      <c r="G60" s="8"/>
      <c r="H60" s="14" t="s">
        <v>16</v>
      </c>
      <c r="I60" s="15"/>
      <c r="J60" s="16"/>
      <c r="K60" s="16"/>
      <c r="L60" s="16"/>
      <c r="M60" s="17"/>
    </row>
    <row r="61" spans="1:13">
      <c r="A61" s="1"/>
      <c r="B61" s="1"/>
      <c r="C61" s="7">
        <v>12</v>
      </c>
      <c r="D61" s="8" t="s">
        <v>7</v>
      </c>
      <c r="E61" s="9" t="s">
        <v>8</v>
      </c>
      <c r="F61" s="8"/>
      <c r="G61" s="8" t="s">
        <v>27</v>
      </c>
      <c r="H61" s="10" t="s">
        <v>28</v>
      </c>
      <c r="I61" s="11" t="s">
        <v>17</v>
      </c>
      <c r="J61" s="12"/>
      <c r="K61" s="12"/>
      <c r="L61" s="13">
        <v>40</v>
      </c>
      <c r="M61" s="13">
        <v>30</v>
      </c>
    </row>
    <row r="62" spans="1:13">
      <c r="A62" s="1"/>
      <c r="B62" s="1"/>
      <c r="C62" s="7">
        <v>12</v>
      </c>
      <c r="D62" s="8" t="s">
        <v>7</v>
      </c>
      <c r="E62" s="9" t="s">
        <v>8</v>
      </c>
      <c r="F62" s="8"/>
      <c r="G62" s="8" t="s">
        <v>27</v>
      </c>
      <c r="H62" s="10" t="s">
        <v>28</v>
      </c>
      <c r="I62" s="10" t="s">
        <v>18</v>
      </c>
      <c r="J62" s="12">
        <v>878400</v>
      </c>
      <c r="K62" s="12">
        <v>0</v>
      </c>
      <c r="L62" s="13">
        <v>118835</v>
      </c>
      <c r="M62" s="13">
        <v>592560</v>
      </c>
    </row>
    <row r="63" spans="1:13">
      <c r="A63" s="1"/>
      <c r="B63" s="1"/>
      <c r="C63" s="7">
        <v>12</v>
      </c>
      <c r="D63" s="8" t="s">
        <v>7</v>
      </c>
      <c r="E63" s="9" t="s">
        <v>8</v>
      </c>
      <c r="F63" s="8"/>
      <c r="G63" s="8" t="s">
        <v>27</v>
      </c>
      <c r="H63" s="10" t="s">
        <v>28</v>
      </c>
      <c r="I63" s="10" t="s">
        <v>19</v>
      </c>
      <c r="J63" s="12">
        <v>878400</v>
      </c>
      <c r="K63" s="12">
        <v>0</v>
      </c>
      <c r="L63" s="13">
        <v>2971</v>
      </c>
      <c r="M63" s="13">
        <v>0</v>
      </c>
    </row>
    <row r="64" spans="1:13">
      <c r="A64" s="1"/>
      <c r="B64" s="1"/>
      <c r="C64" s="7"/>
      <c r="D64" s="8"/>
      <c r="E64" s="9"/>
      <c r="F64" s="8"/>
      <c r="G64" s="8"/>
      <c r="H64" s="18" t="s">
        <v>20</v>
      </c>
      <c r="I64" s="19"/>
      <c r="J64" s="20"/>
      <c r="K64" s="20">
        <v>878400</v>
      </c>
      <c r="L64" s="21">
        <v>2971</v>
      </c>
      <c r="M64" s="13">
        <v>0</v>
      </c>
    </row>
    <row r="65" spans="1:13">
      <c r="A65" s="1"/>
      <c r="B65" s="27"/>
      <c r="C65" s="27"/>
      <c r="D65" s="27"/>
      <c r="E65" s="1"/>
      <c r="F65" s="1"/>
      <c r="G65" s="1"/>
      <c r="H65" s="1"/>
      <c r="I65" s="1"/>
      <c r="J65" s="1"/>
      <c r="K65" s="1"/>
      <c r="L65" s="1"/>
      <c r="M65" s="1"/>
    </row>
  </sheetData>
  <mergeCells count="3">
    <mergeCell ref="C2:M2"/>
    <mergeCell ref="A3:B3"/>
    <mergeCell ref="B65:D65"/>
  </mergeCells>
  <printOptions horizontalCentered="1" verticalCentered="1"/>
  <pageMargins left="0" right="0" top="0" bottom="0" header="0" footer="0"/>
  <pageSetup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50"/>
  <sheetViews>
    <sheetView workbookViewId="0">
      <selection activeCell="C62" sqref="C62"/>
    </sheetView>
  </sheetViews>
  <sheetFormatPr defaultRowHeight="15"/>
  <cols>
    <col min="1" max="1" width="3.28515625" style="32" customWidth="1"/>
    <col min="2" max="2" width="13.5703125" style="32" customWidth="1"/>
    <col min="3" max="3" width="56.7109375" style="32" customWidth="1"/>
    <col min="4" max="4" width="13.28515625" style="32" customWidth="1"/>
    <col min="5" max="5" width="21.7109375" style="32" customWidth="1"/>
    <col min="6" max="6" width="15" style="32" customWidth="1"/>
    <col min="7" max="8" width="13.28515625" style="32" customWidth="1"/>
    <col min="9" max="9" width="16.7109375" style="32" customWidth="1"/>
    <col min="10" max="10" width="13.28515625" style="32" customWidth="1"/>
    <col min="11" max="11" width="11.140625" style="32" customWidth="1"/>
    <col min="12" max="16384" width="9.140625" style="32"/>
  </cols>
  <sheetData>
    <row r="1" spans="1:11">
      <c r="A1" s="30"/>
      <c r="B1" s="31"/>
      <c r="C1" s="30"/>
      <c r="D1" s="30"/>
      <c r="E1" s="30"/>
      <c r="F1" s="30"/>
      <c r="G1" s="30"/>
      <c r="H1" s="30"/>
      <c r="I1" s="30"/>
      <c r="J1" s="30"/>
      <c r="K1" s="30"/>
    </row>
    <row r="2" spans="1:11" ht="17.25">
      <c r="A2" s="30"/>
      <c r="B2" s="33" t="s">
        <v>32</v>
      </c>
      <c r="C2" s="33"/>
      <c r="D2" s="33"/>
      <c r="E2" s="33"/>
      <c r="F2" s="33"/>
      <c r="G2" s="33"/>
      <c r="H2" s="33"/>
      <c r="I2" s="33"/>
      <c r="J2" s="33"/>
      <c r="K2" s="33"/>
    </row>
    <row r="3" spans="1:11" ht="18" thickBot="1">
      <c r="A3" s="30"/>
      <c r="B3" s="34" t="s">
        <v>33</v>
      </c>
      <c r="C3" s="34"/>
      <c r="D3" s="34"/>
      <c r="E3" s="34"/>
      <c r="F3" s="34"/>
      <c r="G3" s="30"/>
      <c r="H3" s="30"/>
      <c r="I3" s="30"/>
      <c r="J3" s="30"/>
      <c r="K3" s="30"/>
    </row>
    <row r="4" spans="1:11">
      <c r="A4" s="35"/>
      <c r="B4" s="36" t="s">
        <v>34</v>
      </c>
      <c r="C4" s="37" t="s">
        <v>35</v>
      </c>
      <c r="D4" s="37"/>
      <c r="E4" s="38" t="s">
        <v>36</v>
      </c>
      <c r="F4" s="38"/>
      <c r="G4" s="39">
        <v>12</v>
      </c>
      <c r="H4" s="39"/>
      <c r="I4" s="39"/>
      <c r="J4" s="39"/>
      <c r="K4" s="39"/>
    </row>
    <row r="5" spans="1:11" ht="26.25" thickBot="1">
      <c r="A5" s="30"/>
      <c r="B5" s="40" t="s">
        <v>37</v>
      </c>
      <c r="C5" s="41" t="s">
        <v>8</v>
      </c>
      <c r="D5" s="41"/>
      <c r="E5" s="42" t="s">
        <v>38</v>
      </c>
      <c r="F5" s="42"/>
      <c r="G5" s="43" t="s">
        <v>7</v>
      </c>
      <c r="H5" s="43"/>
      <c r="I5" s="43"/>
      <c r="J5" s="43"/>
      <c r="K5" s="43"/>
    </row>
    <row r="6" spans="1:11" ht="51.75">
      <c r="A6" s="30"/>
      <c r="B6" s="44" t="s">
        <v>39</v>
      </c>
      <c r="C6" s="45" t="s">
        <v>40</v>
      </c>
      <c r="D6" s="45"/>
      <c r="E6" s="45"/>
      <c r="F6" s="45"/>
      <c r="G6" s="45"/>
      <c r="H6" s="45"/>
      <c r="I6" s="45"/>
      <c r="J6" s="45"/>
      <c r="K6" s="45"/>
    </row>
    <row r="7" spans="1:11" ht="17.25">
      <c r="A7" s="30"/>
      <c r="B7" s="46" t="s">
        <v>41</v>
      </c>
      <c r="C7" s="46"/>
      <c r="D7" s="47" t="s">
        <v>42</v>
      </c>
      <c r="E7" s="47"/>
      <c r="F7" s="47"/>
      <c r="G7" s="47"/>
      <c r="H7" s="47"/>
      <c r="I7" s="47"/>
      <c r="J7" s="47"/>
      <c r="K7" s="47"/>
    </row>
    <row r="8" spans="1:11" ht="36">
      <c r="A8" s="30"/>
      <c r="B8" s="48" t="s">
        <v>43</v>
      </c>
      <c r="C8" s="49" t="s">
        <v>44</v>
      </c>
      <c r="D8" s="50" t="s">
        <v>45</v>
      </c>
      <c r="E8" s="50" t="s">
        <v>46</v>
      </c>
      <c r="F8" s="50" t="s">
        <v>47</v>
      </c>
      <c r="G8" s="51" t="s">
        <v>48</v>
      </c>
      <c r="H8" s="51" t="s">
        <v>49</v>
      </c>
      <c r="I8" s="51" t="s">
        <v>50</v>
      </c>
      <c r="J8" s="50" t="s">
        <v>51</v>
      </c>
      <c r="K8" s="52" t="s">
        <v>52</v>
      </c>
    </row>
    <row r="9" spans="1:11">
      <c r="A9" s="30"/>
      <c r="B9" s="53"/>
      <c r="C9" s="54" t="s">
        <v>53</v>
      </c>
      <c r="D9" s="55"/>
      <c r="E9" s="56"/>
      <c r="F9" s="57"/>
      <c r="G9" s="58"/>
      <c r="H9" s="58"/>
      <c r="I9" s="58"/>
      <c r="J9" s="58"/>
      <c r="K9" s="59"/>
    </row>
    <row r="10" spans="1:11">
      <c r="A10" s="30"/>
      <c r="B10" s="53"/>
      <c r="C10" s="54" t="s">
        <v>54</v>
      </c>
      <c r="D10" s="55"/>
      <c r="E10" s="56"/>
      <c r="F10" s="57"/>
      <c r="G10" s="58"/>
      <c r="H10" s="58"/>
      <c r="I10" s="58"/>
      <c r="J10" s="58"/>
      <c r="K10" s="59"/>
    </row>
    <row r="11" spans="1:11">
      <c r="A11" s="30"/>
      <c r="B11" s="53"/>
      <c r="C11" s="54" t="s">
        <v>55</v>
      </c>
      <c r="D11" s="55"/>
      <c r="E11" s="56"/>
      <c r="F11" s="57"/>
      <c r="G11" s="58"/>
      <c r="H11" s="58"/>
      <c r="I11" s="58"/>
      <c r="J11" s="58"/>
      <c r="K11" s="59"/>
    </row>
    <row r="12" spans="1:11">
      <c r="A12" s="30"/>
      <c r="B12" s="53"/>
      <c r="C12" s="54" t="s">
        <v>56</v>
      </c>
      <c r="D12" s="55"/>
      <c r="E12" s="56"/>
      <c r="F12" s="57"/>
      <c r="G12" s="58"/>
      <c r="H12" s="58"/>
      <c r="I12" s="58"/>
      <c r="J12" s="58"/>
      <c r="K12" s="59"/>
    </row>
    <row r="13" spans="1:11">
      <c r="A13" s="30"/>
      <c r="B13" s="53"/>
      <c r="C13" s="54" t="s">
        <v>57</v>
      </c>
      <c r="D13" s="55"/>
      <c r="E13" s="56"/>
      <c r="F13" s="57"/>
      <c r="G13" s="58"/>
      <c r="H13" s="58"/>
      <c r="I13" s="58"/>
      <c r="J13" s="58"/>
      <c r="K13" s="59"/>
    </row>
    <row r="14" spans="1:11">
      <c r="A14" s="30"/>
      <c r="B14" s="53"/>
      <c r="C14" s="54" t="s">
        <v>58</v>
      </c>
      <c r="D14" s="55"/>
      <c r="E14" s="56"/>
      <c r="F14" s="57"/>
      <c r="G14" s="58"/>
      <c r="H14" s="58"/>
      <c r="I14" s="58"/>
      <c r="J14" s="58"/>
      <c r="K14" s="59"/>
    </row>
    <row r="15" spans="1:11">
      <c r="A15" s="30"/>
      <c r="B15" s="53"/>
      <c r="C15" s="54" t="s">
        <v>59</v>
      </c>
      <c r="D15" s="55"/>
      <c r="E15" s="56"/>
      <c r="F15" s="57"/>
      <c r="G15" s="58"/>
      <c r="H15" s="58"/>
      <c r="I15" s="58"/>
      <c r="J15" s="58"/>
      <c r="K15" s="59"/>
    </row>
    <row r="16" spans="1:11" ht="17.25">
      <c r="A16" s="30"/>
      <c r="B16" s="46" t="s">
        <v>60</v>
      </c>
      <c r="C16" s="46"/>
      <c r="D16" s="60"/>
      <c r="E16" s="60"/>
      <c r="F16" s="60"/>
      <c r="G16" s="60"/>
      <c r="H16" s="60"/>
      <c r="I16" s="60"/>
      <c r="J16" s="60"/>
      <c r="K16" s="60"/>
    </row>
    <row r="17" spans="1:11" ht="17.25">
      <c r="A17" s="30"/>
      <c r="B17" s="61" t="s">
        <v>61</v>
      </c>
      <c r="C17" s="45" t="s">
        <v>62</v>
      </c>
      <c r="D17" s="45"/>
      <c r="E17" s="45"/>
      <c r="F17" s="45"/>
      <c r="G17" s="45"/>
      <c r="H17" s="45"/>
      <c r="I17" s="45"/>
      <c r="J17" s="45"/>
      <c r="K17" s="45"/>
    </row>
    <row r="18" spans="1:11">
      <c r="A18" s="30"/>
      <c r="B18" s="62"/>
      <c r="C18" s="63" t="s">
        <v>63</v>
      </c>
      <c r="D18" s="58"/>
      <c r="E18" s="58"/>
      <c r="F18" s="57"/>
      <c r="G18" s="58" t="s">
        <v>64</v>
      </c>
      <c r="H18" s="58" t="s">
        <v>64</v>
      </c>
      <c r="I18" s="58" t="s">
        <v>64</v>
      </c>
      <c r="J18" s="58" t="s">
        <v>64</v>
      </c>
      <c r="K18" s="59"/>
    </row>
    <row r="19" spans="1:11">
      <c r="A19" s="30"/>
      <c r="B19" s="62"/>
      <c r="C19" s="63" t="s">
        <v>65</v>
      </c>
      <c r="D19" s="58"/>
      <c r="E19" s="58"/>
      <c r="F19" s="57"/>
      <c r="G19" s="58"/>
      <c r="H19" s="58"/>
      <c r="I19" s="58"/>
      <c r="J19" s="58"/>
      <c r="K19" s="59"/>
    </row>
    <row r="20" spans="1:11">
      <c r="A20" s="30"/>
      <c r="B20" s="62"/>
      <c r="C20" s="63" t="s">
        <v>66</v>
      </c>
      <c r="D20" s="58"/>
      <c r="E20" s="58"/>
      <c r="F20" s="57"/>
      <c r="G20" s="58"/>
      <c r="H20" s="58"/>
      <c r="I20" s="58"/>
      <c r="J20" s="58"/>
      <c r="K20" s="59"/>
    </row>
    <row r="21" spans="1:11">
      <c r="A21" s="30"/>
      <c r="B21" s="62"/>
      <c r="C21" s="63" t="s">
        <v>67</v>
      </c>
      <c r="D21" s="58"/>
      <c r="E21" s="58"/>
      <c r="F21" s="57"/>
      <c r="G21" s="58"/>
      <c r="H21" s="58"/>
      <c r="I21" s="58"/>
      <c r="J21" s="58"/>
      <c r="K21" s="59"/>
    </row>
    <row r="22" spans="1:11" ht="17.25">
      <c r="A22" s="30"/>
      <c r="B22" s="64" t="s">
        <v>68</v>
      </c>
      <c r="C22" s="64"/>
      <c r="D22" s="65"/>
      <c r="E22" s="65"/>
      <c r="F22" s="65"/>
      <c r="G22" s="65"/>
      <c r="H22" s="65"/>
      <c r="I22" s="65"/>
      <c r="J22" s="65"/>
      <c r="K22" s="65"/>
    </row>
    <row r="23" spans="1:11" ht="30">
      <c r="A23" s="30"/>
      <c r="B23" s="48" t="s">
        <v>69</v>
      </c>
      <c r="C23" s="49" t="s">
        <v>70</v>
      </c>
      <c r="D23" s="60"/>
      <c r="E23" s="60"/>
      <c r="F23" s="60"/>
      <c r="G23" s="60"/>
      <c r="H23" s="60"/>
      <c r="I23" s="60"/>
      <c r="J23" s="60"/>
      <c r="K23" s="60"/>
    </row>
    <row r="24" spans="1:11">
      <c r="A24" s="30"/>
      <c r="B24" s="66"/>
      <c r="C24" s="67"/>
      <c r="D24" s="68"/>
      <c r="E24" s="69"/>
      <c r="F24" s="70"/>
      <c r="G24" s="71"/>
      <c r="H24" s="71"/>
      <c r="I24" s="71"/>
      <c r="J24" s="71"/>
      <c r="K24" s="72"/>
    </row>
    <row r="25" spans="1:11" ht="17.25">
      <c r="A25" s="30"/>
      <c r="B25" s="46" t="s">
        <v>60</v>
      </c>
      <c r="C25" s="46"/>
      <c r="D25" s="60"/>
      <c r="E25" s="60"/>
      <c r="F25" s="60"/>
      <c r="G25" s="60"/>
      <c r="H25" s="60"/>
      <c r="I25" s="60"/>
      <c r="J25" s="60"/>
      <c r="K25" s="60"/>
    </row>
    <row r="26" spans="1:11" ht="17.25">
      <c r="A26" s="30"/>
      <c r="B26" s="61" t="s">
        <v>61</v>
      </c>
      <c r="C26" s="45" t="s">
        <v>71</v>
      </c>
      <c r="D26" s="45"/>
      <c r="E26" s="45"/>
      <c r="F26" s="45"/>
      <c r="G26" s="45"/>
      <c r="H26" s="45"/>
      <c r="I26" s="45"/>
      <c r="J26" s="45"/>
      <c r="K26" s="45"/>
    </row>
    <row r="27" spans="1:11">
      <c r="A27" s="30"/>
      <c r="B27" s="62"/>
      <c r="C27" s="63" t="s">
        <v>72</v>
      </c>
      <c r="D27" s="73"/>
      <c r="E27" s="73"/>
      <c r="F27" s="74">
        <v>165825</v>
      </c>
      <c r="G27" s="73">
        <v>295000</v>
      </c>
      <c r="H27" s="73">
        <v>295000</v>
      </c>
      <c r="I27" s="73">
        <v>139557</v>
      </c>
      <c r="J27" s="73">
        <f>H27-I27</f>
        <v>155443</v>
      </c>
      <c r="K27" s="75">
        <f>I27/H27*100</f>
        <v>47.307457627118644</v>
      </c>
    </row>
    <row r="28" spans="1:11">
      <c r="A28" s="30"/>
      <c r="B28" s="62"/>
      <c r="C28" s="63" t="s">
        <v>73</v>
      </c>
      <c r="D28" s="73"/>
      <c r="E28" s="73"/>
      <c r="F28" s="74">
        <v>12074</v>
      </c>
      <c r="G28" s="73">
        <v>8400</v>
      </c>
      <c r="H28" s="73">
        <v>8400</v>
      </c>
      <c r="I28" s="73">
        <v>8362</v>
      </c>
      <c r="J28" s="73">
        <f>H28-I28</f>
        <v>38</v>
      </c>
      <c r="K28" s="75">
        <f t="shared" ref="K28:K34" si="0">I28/H28*100</f>
        <v>99.547619047619051</v>
      </c>
    </row>
    <row r="29" spans="1:11">
      <c r="A29" s="30"/>
      <c r="B29" s="62"/>
      <c r="C29" s="63" t="s">
        <v>74</v>
      </c>
      <c r="D29" s="73"/>
      <c r="E29" s="73"/>
      <c r="F29" s="74">
        <v>16835</v>
      </c>
      <c r="G29" s="73">
        <v>20000</v>
      </c>
      <c r="H29" s="73">
        <v>20000</v>
      </c>
      <c r="I29" s="73">
        <v>12092</v>
      </c>
      <c r="J29" s="73">
        <f>H29-I29</f>
        <v>7908</v>
      </c>
      <c r="K29" s="75">
        <f t="shared" si="0"/>
        <v>60.46</v>
      </c>
    </row>
    <row r="30" spans="1:11">
      <c r="A30" s="30"/>
      <c r="B30" s="62"/>
      <c r="C30" s="63" t="s">
        <v>75</v>
      </c>
      <c r="D30" s="73"/>
      <c r="E30" s="73"/>
      <c r="F30" s="74">
        <v>1623</v>
      </c>
      <c r="G30" s="73">
        <v>2000</v>
      </c>
      <c r="H30" s="73">
        <v>2000</v>
      </c>
      <c r="I30" s="73">
        <v>4139</v>
      </c>
      <c r="J30" s="73">
        <f>H30-I30</f>
        <v>-2139</v>
      </c>
      <c r="K30" s="75">
        <f t="shared" si="0"/>
        <v>206.95000000000002</v>
      </c>
    </row>
    <row r="31" spans="1:11">
      <c r="A31" s="30"/>
      <c r="B31" s="62"/>
      <c r="C31" s="63" t="s">
        <v>76</v>
      </c>
      <c r="D31" s="73"/>
      <c r="E31" s="73"/>
      <c r="F31" s="74"/>
      <c r="G31" s="73" t="s">
        <v>77</v>
      </c>
      <c r="H31" s="73" t="s">
        <v>77</v>
      </c>
      <c r="I31" s="73" t="s">
        <v>64</v>
      </c>
      <c r="J31" s="73" t="s">
        <v>77</v>
      </c>
      <c r="K31" s="75">
        <f t="shared" si="0"/>
        <v>0</v>
      </c>
    </row>
    <row r="32" spans="1:11">
      <c r="A32" s="30"/>
      <c r="B32" s="62"/>
      <c r="C32" s="63" t="s">
        <v>78</v>
      </c>
      <c r="D32" s="73"/>
      <c r="E32" s="73"/>
      <c r="F32" s="74"/>
      <c r="G32" s="73"/>
      <c r="H32" s="73"/>
      <c r="I32" s="73"/>
      <c r="J32" s="73"/>
      <c r="K32" s="75" t="e">
        <f t="shared" si="0"/>
        <v>#DIV/0!</v>
      </c>
    </row>
    <row r="33" spans="1:11">
      <c r="A33" s="30"/>
      <c r="B33" s="62"/>
      <c r="C33" s="63" t="s">
        <v>79</v>
      </c>
      <c r="D33" s="73"/>
      <c r="E33" s="73"/>
      <c r="F33" s="74"/>
      <c r="G33" s="73"/>
      <c r="H33" s="73"/>
      <c r="I33" s="73"/>
      <c r="J33" s="73"/>
      <c r="K33" s="75" t="e">
        <f t="shared" si="0"/>
        <v>#DIV/0!</v>
      </c>
    </row>
    <row r="34" spans="1:11">
      <c r="A34" s="30"/>
      <c r="B34" s="62"/>
      <c r="C34" s="63" t="s">
        <v>80</v>
      </c>
      <c r="D34" s="73"/>
      <c r="E34" s="73"/>
      <c r="F34" s="74"/>
      <c r="G34" s="73"/>
      <c r="H34" s="73"/>
      <c r="I34" s="73"/>
      <c r="J34" s="73"/>
      <c r="K34" s="75" t="e">
        <f t="shared" si="0"/>
        <v>#DIV/0!</v>
      </c>
    </row>
    <row r="35" spans="1:11" ht="17.25">
      <c r="A35" s="30"/>
      <c r="B35" s="64" t="s">
        <v>68</v>
      </c>
      <c r="C35" s="64"/>
      <c r="D35" s="65"/>
      <c r="E35" s="65"/>
      <c r="F35" s="65"/>
      <c r="G35" s="65"/>
      <c r="H35" s="65"/>
      <c r="I35" s="65"/>
      <c r="J35" s="65"/>
      <c r="K35" s="65"/>
    </row>
    <row r="36" spans="1:11" ht="30">
      <c r="A36" s="30"/>
      <c r="B36" s="48" t="s">
        <v>69</v>
      </c>
      <c r="C36" s="49" t="s">
        <v>70</v>
      </c>
      <c r="D36" s="76"/>
      <c r="E36" s="76"/>
      <c r="F36" s="77"/>
      <c r="G36" s="77"/>
      <c r="H36" s="77"/>
      <c r="I36" s="77"/>
      <c r="J36" s="77"/>
      <c r="K36" s="77"/>
    </row>
    <row r="37" spans="1:11">
      <c r="A37" s="30"/>
      <c r="B37" s="66" t="s">
        <v>30</v>
      </c>
      <c r="C37" s="67" t="s">
        <v>21</v>
      </c>
      <c r="D37" s="78"/>
      <c r="E37" s="79" t="s">
        <v>81</v>
      </c>
      <c r="F37" s="80">
        <v>165825</v>
      </c>
      <c r="G37" s="81">
        <v>131406000</v>
      </c>
      <c r="H37" s="80">
        <v>131426000</v>
      </c>
      <c r="I37" s="80">
        <v>139557</v>
      </c>
      <c r="J37" s="80">
        <f>H37-I37</f>
        <v>131286443</v>
      </c>
      <c r="K37" s="82">
        <f>I37/H37*100</f>
        <v>0.10618675147992027</v>
      </c>
    </row>
    <row r="38" spans="1:11">
      <c r="A38" s="30"/>
      <c r="B38" s="66"/>
      <c r="C38" s="67"/>
      <c r="D38" s="78"/>
      <c r="E38" s="79" t="s">
        <v>82</v>
      </c>
      <c r="F38" s="80">
        <v>92271018.530000001</v>
      </c>
      <c r="G38" s="81">
        <v>295000</v>
      </c>
      <c r="H38" s="81">
        <v>295000</v>
      </c>
      <c r="I38" s="83">
        <f>58605626+9615686+6199093+309000+391600</f>
        <v>75121005</v>
      </c>
      <c r="J38" s="80">
        <f t="shared" ref="J38:J48" si="1">H38-I38</f>
        <v>-74826005</v>
      </c>
      <c r="K38" s="84">
        <f t="shared" ref="K38:K48" si="2">I38/H38*100</f>
        <v>25464.74745762712</v>
      </c>
    </row>
    <row r="39" spans="1:11">
      <c r="A39" s="30"/>
      <c r="B39" s="66" t="s">
        <v>83</v>
      </c>
      <c r="C39" s="67" t="s">
        <v>22</v>
      </c>
      <c r="D39" s="78"/>
      <c r="E39" s="79" t="s">
        <v>81</v>
      </c>
      <c r="F39" s="80">
        <v>12074</v>
      </c>
      <c r="G39" s="80">
        <v>8400</v>
      </c>
      <c r="H39" s="80">
        <v>8400</v>
      </c>
      <c r="I39" s="80">
        <v>8362</v>
      </c>
      <c r="J39" s="80">
        <f t="shared" si="1"/>
        <v>38</v>
      </c>
      <c r="K39" s="84">
        <f t="shared" si="2"/>
        <v>99.547619047619051</v>
      </c>
    </row>
    <row r="40" spans="1:11">
      <c r="A40" s="30"/>
      <c r="B40" s="66"/>
      <c r="C40" s="67"/>
      <c r="D40" s="78"/>
      <c r="E40" s="79" t="s">
        <v>82</v>
      </c>
      <c r="F40" s="80">
        <v>10350030</v>
      </c>
      <c r="G40" s="81">
        <f>9448000+1577000</f>
        <v>11025000</v>
      </c>
      <c r="H40" s="81">
        <f>9448000+1577000</f>
        <v>11025000</v>
      </c>
      <c r="I40" s="83">
        <f>3340214+640700+2166+401</f>
        <v>3983481</v>
      </c>
      <c r="J40" s="80">
        <f t="shared" si="1"/>
        <v>7041519</v>
      </c>
      <c r="K40" s="84">
        <f t="shared" si="2"/>
        <v>36.131346938775508</v>
      </c>
    </row>
    <row r="41" spans="1:11">
      <c r="A41" s="30"/>
      <c r="B41" s="66" t="s">
        <v>84</v>
      </c>
      <c r="C41" s="67" t="s">
        <v>85</v>
      </c>
      <c r="D41" s="78"/>
      <c r="E41" s="85" t="s">
        <v>86</v>
      </c>
      <c r="F41" s="86">
        <v>0</v>
      </c>
      <c r="G41" s="87">
        <v>1</v>
      </c>
      <c r="H41" s="87">
        <v>1</v>
      </c>
      <c r="I41" s="87">
        <v>0</v>
      </c>
      <c r="J41" s="87">
        <f t="shared" si="1"/>
        <v>1</v>
      </c>
      <c r="K41" s="88">
        <f t="shared" si="2"/>
        <v>0</v>
      </c>
    </row>
    <row r="42" spans="1:11">
      <c r="A42" s="30"/>
      <c r="B42" s="66"/>
      <c r="C42" s="67"/>
      <c r="D42" s="78"/>
      <c r="E42" s="85" t="s">
        <v>82</v>
      </c>
      <c r="F42" s="89">
        <v>0</v>
      </c>
      <c r="G42" s="90">
        <v>1200000</v>
      </c>
      <c r="H42" s="90">
        <v>0</v>
      </c>
      <c r="I42" s="90">
        <v>0</v>
      </c>
      <c r="J42" s="90">
        <v>0</v>
      </c>
      <c r="K42" s="91" t="e">
        <f t="shared" si="2"/>
        <v>#DIV/0!</v>
      </c>
    </row>
    <row r="43" spans="1:11">
      <c r="A43" s="30"/>
      <c r="B43" s="66" t="s">
        <v>23</v>
      </c>
      <c r="C43" s="67" t="s">
        <v>24</v>
      </c>
      <c r="D43" s="78"/>
      <c r="E43" s="85" t="s">
        <v>87</v>
      </c>
      <c r="F43" s="89">
        <v>0</v>
      </c>
      <c r="G43" s="90">
        <v>1</v>
      </c>
      <c r="H43" s="90">
        <v>1</v>
      </c>
      <c r="I43" s="90">
        <v>0</v>
      </c>
      <c r="J43" s="90">
        <f t="shared" si="1"/>
        <v>1</v>
      </c>
      <c r="K43" s="91">
        <f t="shared" si="2"/>
        <v>0</v>
      </c>
    </row>
    <row r="44" spans="1:11">
      <c r="A44" s="30"/>
      <c r="B44" s="66"/>
      <c r="C44" s="67"/>
      <c r="D44" s="78"/>
      <c r="E44" s="85" t="s">
        <v>82</v>
      </c>
      <c r="F44" s="89">
        <v>0</v>
      </c>
      <c r="G44" s="90">
        <v>120000</v>
      </c>
      <c r="H44" s="90">
        <v>0</v>
      </c>
      <c r="I44" s="90">
        <v>0</v>
      </c>
      <c r="J44" s="90">
        <v>0</v>
      </c>
      <c r="K44" s="91" t="e">
        <f t="shared" si="2"/>
        <v>#DIV/0!</v>
      </c>
    </row>
    <row r="45" spans="1:11">
      <c r="A45" s="30"/>
      <c r="B45" s="66" t="s">
        <v>25</v>
      </c>
      <c r="C45" s="67" t="s">
        <v>26</v>
      </c>
      <c r="D45" s="78"/>
      <c r="E45" s="85" t="s">
        <v>88</v>
      </c>
      <c r="F45" s="89">
        <v>0</v>
      </c>
      <c r="G45" s="90">
        <v>20</v>
      </c>
      <c r="H45" s="90">
        <v>20</v>
      </c>
      <c r="I45" s="90">
        <v>0</v>
      </c>
      <c r="J45" s="90">
        <f t="shared" si="1"/>
        <v>20</v>
      </c>
      <c r="K45" s="91">
        <f t="shared" si="2"/>
        <v>0</v>
      </c>
    </row>
    <row r="46" spans="1:11">
      <c r="A46" s="30"/>
      <c r="B46" s="66"/>
      <c r="C46" s="67"/>
      <c r="D46" s="78"/>
      <c r="E46" s="85" t="s">
        <v>82</v>
      </c>
      <c r="F46" s="89">
        <v>0</v>
      </c>
      <c r="G46" s="90">
        <v>2480000</v>
      </c>
      <c r="H46" s="90">
        <v>0</v>
      </c>
      <c r="I46" s="90">
        <v>0</v>
      </c>
      <c r="J46" s="90">
        <v>0</v>
      </c>
      <c r="K46" s="91" t="e">
        <f t="shared" si="2"/>
        <v>#DIV/0!</v>
      </c>
    </row>
    <row r="47" spans="1:11">
      <c r="A47" s="30"/>
      <c r="B47" s="66" t="s">
        <v>27</v>
      </c>
      <c r="C47" s="67" t="s">
        <v>28</v>
      </c>
      <c r="D47" s="78"/>
      <c r="E47" s="85" t="s">
        <v>88</v>
      </c>
      <c r="F47" s="89">
        <v>118835</v>
      </c>
      <c r="G47" s="90">
        <v>30</v>
      </c>
      <c r="H47" s="90">
        <v>30</v>
      </c>
      <c r="I47" s="90">
        <v>0</v>
      </c>
      <c r="J47" s="90">
        <f t="shared" si="1"/>
        <v>30</v>
      </c>
      <c r="K47" s="91">
        <f t="shared" si="2"/>
        <v>0</v>
      </c>
    </row>
    <row r="48" spans="1:11" ht="15.75" thickBot="1">
      <c r="A48" s="30"/>
      <c r="B48" s="66"/>
      <c r="C48" s="67"/>
      <c r="D48" s="78"/>
      <c r="E48" s="85" t="s">
        <v>82</v>
      </c>
      <c r="F48" s="89">
        <v>40</v>
      </c>
      <c r="G48" s="90">
        <v>1200000</v>
      </c>
      <c r="H48" s="90">
        <v>1200000</v>
      </c>
      <c r="I48" s="90">
        <v>592560</v>
      </c>
      <c r="J48" s="90">
        <f t="shared" si="1"/>
        <v>607440</v>
      </c>
      <c r="K48" s="91">
        <f t="shared" si="2"/>
        <v>49.38</v>
      </c>
    </row>
    <row r="49" spans="1:11">
      <c r="A49" s="30"/>
      <c r="B49" s="92"/>
      <c r="C49" s="92"/>
      <c r="D49" s="92"/>
      <c r="E49" s="92"/>
      <c r="F49" s="92"/>
      <c r="G49" s="92"/>
      <c r="H49" s="92"/>
      <c r="I49" s="92"/>
      <c r="J49" s="92"/>
      <c r="K49" s="92"/>
    </row>
    <row r="50" spans="1:11">
      <c r="A50" s="30"/>
      <c r="B50" s="93"/>
      <c r="C50" s="30"/>
      <c r="D50" s="30"/>
      <c r="E50" s="30"/>
      <c r="F50" s="30"/>
      <c r="G50" s="30"/>
      <c r="H50" s="30"/>
      <c r="I50" s="30"/>
      <c r="J50" s="30"/>
      <c r="K50" s="30"/>
    </row>
  </sheetData>
  <mergeCells count="24">
    <mergeCell ref="B35:C35"/>
    <mergeCell ref="D35:K35"/>
    <mergeCell ref="D36:K36"/>
    <mergeCell ref="B49:K49"/>
    <mergeCell ref="B22:C22"/>
    <mergeCell ref="D22:K22"/>
    <mergeCell ref="D23:K23"/>
    <mergeCell ref="B25:C25"/>
    <mergeCell ref="D25:K25"/>
    <mergeCell ref="C26:K26"/>
    <mergeCell ref="C6:K6"/>
    <mergeCell ref="B7:C7"/>
    <mergeCell ref="D7:K7"/>
    <mergeCell ref="B16:C16"/>
    <mergeCell ref="D16:K16"/>
    <mergeCell ref="C17:K17"/>
    <mergeCell ref="B2:K2"/>
    <mergeCell ref="B3:F3"/>
    <mergeCell ref="C4:D4"/>
    <mergeCell ref="E4:F4"/>
    <mergeCell ref="G4:K4"/>
    <mergeCell ref="C5:D5"/>
    <mergeCell ref="E5:F5"/>
    <mergeCell ref="G5:K5"/>
  </mergeCells>
  <printOptions horizontalCentered="1" verticalCentered="1"/>
  <pageMargins left="0" right="0" top="0" bottom="0" header="0" footer="0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Aneksi nr.1.1</vt:lpstr>
      <vt:lpstr>Aneksi nr.1.2</vt:lpstr>
      <vt:lpstr>Aneksi nr.2</vt:lpstr>
      <vt:lpstr>Aneksi nr.2.1</vt:lpstr>
      <vt:lpstr>Aneksi nr.3</vt:lpstr>
      <vt:lpstr>Aneksi nr.3.2</vt:lpstr>
      <vt:lpstr>Aneksi nr.4</vt:lpstr>
      <vt:lpstr>'Aneksi nr.1.1'!JR_PAGE_ANCHOR_0_1</vt:lpstr>
      <vt:lpstr>'Aneksi nr.1.2'!JR_PAGE_ANCHOR_0_1</vt:lpstr>
      <vt:lpstr>'Aneksi nr.2'!JR_PAGE_ANCHOR_0_1</vt:lpstr>
      <vt:lpstr>'Aneksi nr.2.1'!JR_PAGE_ANCHOR_0_1</vt:lpstr>
      <vt:lpstr>'Aneksi nr.3'!JR_PAGE_ANCHOR_0_1</vt:lpstr>
      <vt:lpstr>'Aneksi nr.4'!JR_PAGE_ANCHOR_0_1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2024-02-22T09:19:44Z</dcterms:created>
  <dcterms:modified xsi:type="dcterms:W3CDTF">2025-04-15T08:50:23Z</dcterms:modified>
</cp:coreProperties>
</file>